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550" tabRatio="671" activeTab="9"/>
  </bookViews>
  <sheets>
    <sheet name="フェースシート" sheetId="1" r:id="rId1"/>
    <sheet name="収入" sheetId="2" r:id="rId2"/>
    <sheet name="事業費" sheetId="3" r:id="rId3"/>
    <sheet name="支出" sheetId="4" r:id="rId4"/>
    <sheet name="人件費" sheetId="5" r:id="rId5"/>
    <sheet name="公租公課" sheetId="6" r:id="rId6"/>
    <sheet name="減価償却" sheetId="7" r:id="rId7"/>
    <sheet name="賃貸料" sheetId="8" r:id="rId8"/>
    <sheet name="資金" sheetId="9" r:id="rId9"/>
    <sheet name="事業計画" sheetId="10" r:id="rId10"/>
    <sheet name="Sheet10" sheetId="11" r:id="rId11"/>
  </sheets>
  <definedNames/>
  <calcPr fullCalcOnLoad="1"/>
</workbook>
</file>

<file path=xl/sharedStrings.xml><?xml version="1.0" encoding="utf-8"?>
<sst xmlns="http://schemas.openxmlformats.org/spreadsheetml/2006/main" count="428" uniqueCount="170">
  <si>
    <t>収入</t>
  </si>
  <si>
    <t>大口</t>
  </si>
  <si>
    <t>出資区分</t>
  </si>
  <si>
    <t>関係者</t>
  </si>
  <si>
    <t>消費者</t>
  </si>
  <si>
    <t>出資地域住民</t>
  </si>
  <si>
    <t>合計</t>
  </si>
  <si>
    <t>建築</t>
  </si>
  <si>
    <t>建築工事</t>
  </si>
  <si>
    <t>外構・駐車場</t>
  </si>
  <si>
    <t>設備</t>
  </si>
  <si>
    <t>給水設備</t>
  </si>
  <si>
    <t>排水設備</t>
  </si>
  <si>
    <t>電気設備</t>
  </si>
  <si>
    <t>醸造設備</t>
  </si>
  <si>
    <t>冷蔵設備</t>
  </si>
  <si>
    <t>資材・消耗品</t>
  </si>
  <si>
    <t>原料</t>
  </si>
  <si>
    <t>広告・宣伝費</t>
  </si>
  <si>
    <t>その他経費</t>
  </si>
  <si>
    <t>小計</t>
  </si>
  <si>
    <t>資金</t>
  </si>
  <si>
    <t>自己資金</t>
  </si>
  <si>
    <t>出資金</t>
  </si>
  <si>
    <t>融資</t>
  </si>
  <si>
    <t>人件費</t>
  </si>
  <si>
    <t>取締役</t>
  </si>
  <si>
    <t>従業員</t>
  </si>
  <si>
    <t>金利</t>
  </si>
  <si>
    <t>単価</t>
  </si>
  <si>
    <t>単位</t>
  </si>
  <si>
    <t>円/L</t>
  </si>
  <si>
    <t>円</t>
  </si>
  <si>
    <t>円/年</t>
  </si>
  <si>
    <t>数量</t>
  </si>
  <si>
    <t>酒税</t>
  </si>
  <si>
    <t>年間生産量</t>
  </si>
  <si>
    <t>金額〈円/年）</t>
  </si>
  <si>
    <t>年間販売額（円/年）</t>
  </si>
  <si>
    <t>年度</t>
  </si>
  <si>
    <t>L/年</t>
  </si>
  <si>
    <t>公租公課</t>
  </si>
  <si>
    <t>建物登録免許税</t>
  </si>
  <si>
    <t>建物取得税</t>
  </si>
  <si>
    <t>固定資産税</t>
  </si>
  <si>
    <t>賃貸料</t>
  </si>
  <si>
    <t>1年度</t>
  </si>
  <si>
    <t>2年度</t>
  </si>
  <si>
    <t>3年度</t>
  </si>
  <si>
    <t>4年度</t>
  </si>
  <si>
    <t>5年度</t>
  </si>
  <si>
    <t>6年度</t>
  </si>
  <si>
    <t>7年度</t>
  </si>
  <si>
    <t>8年度</t>
  </si>
  <si>
    <t>9年度</t>
  </si>
  <si>
    <t>10年度</t>
  </si>
  <si>
    <t>支出</t>
  </si>
  <si>
    <t>事業費</t>
  </si>
  <si>
    <t>金額</t>
  </si>
  <si>
    <t>金額〈円）</t>
  </si>
  <si>
    <t>金額（円）</t>
  </si>
  <si>
    <t>区分</t>
  </si>
  <si>
    <t>備考</t>
  </si>
  <si>
    <t>本</t>
  </si>
  <si>
    <t>個</t>
  </si>
  <si>
    <t>式</t>
  </si>
  <si>
    <t>外置プレハブ</t>
  </si>
  <si>
    <t>備品</t>
  </si>
  <si>
    <t>年支出</t>
  </si>
  <si>
    <t>ワイン</t>
  </si>
  <si>
    <t>口数</t>
  </si>
  <si>
    <t>出資金額〈円）</t>
  </si>
  <si>
    <t>配分量（Ｌ）</t>
  </si>
  <si>
    <t>設備工事</t>
  </si>
  <si>
    <t>％</t>
  </si>
  <si>
    <t>原料費</t>
  </si>
  <si>
    <t>生産量</t>
  </si>
  <si>
    <t>生産量（Ｌ）</t>
  </si>
  <si>
    <t>濃縮果汁量（Ｌ）</t>
  </si>
  <si>
    <t>ドラム缶</t>
  </si>
  <si>
    <t>必要ドラム缶本数</t>
  </si>
  <si>
    <t>原料費</t>
  </si>
  <si>
    <t>ドラム缶価格</t>
  </si>
  <si>
    <t>年間原料費</t>
  </si>
  <si>
    <t>売上</t>
  </si>
  <si>
    <t>納税額</t>
  </si>
  <si>
    <t>円/Ｌ</t>
  </si>
  <si>
    <t>減価償却</t>
  </si>
  <si>
    <t>躯体</t>
  </si>
  <si>
    <t>資産</t>
  </si>
  <si>
    <t>耐用年数</t>
  </si>
  <si>
    <t>定率</t>
  </si>
  <si>
    <t>内装</t>
  </si>
  <si>
    <t>償却</t>
  </si>
  <si>
    <t>月額（円）</t>
  </si>
  <si>
    <t>年額（月）</t>
  </si>
  <si>
    <t>年額</t>
  </si>
  <si>
    <t>償却合計</t>
  </si>
  <si>
    <t>資産合計</t>
  </si>
  <si>
    <t>躯体</t>
  </si>
  <si>
    <t>光熱費</t>
  </si>
  <si>
    <t>電気</t>
  </si>
  <si>
    <t>水道</t>
  </si>
  <si>
    <t>事業収支計画</t>
  </si>
  <si>
    <t>ワイン売上</t>
  </si>
  <si>
    <t>広告宣伝費</t>
  </si>
  <si>
    <t>減価償却費</t>
  </si>
  <si>
    <t>支払利息</t>
  </si>
  <si>
    <t>経常利益</t>
  </si>
  <si>
    <t>法人税</t>
  </si>
  <si>
    <t>税引き後利益</t>
  </si>
  <si>
    <t>減価償却費</t>
  </si>
  <si>
    <t>借入金返済</t>
  </si>
  <si>
    <t>残高</t>
  </si>
  <si>
    <t>当期</t>
  </si>
  <si>
    <t>累計</t>
  </si>
  <si>
    <t>参考</t>
  </si>
  <si>
    <t>未償還残高</t>
  </si>
  <si>
    <t>返済</t>
  </si>
  <si>
    <t>財源</t>
  </si>
  <si>
    <t>年間生産量（L)</t>
  </si>
  <si>
    <t>1本当り原価</t>
  </si>
  <si>
    <t>1L当り原価</t>
  </si>
  <si>
    <t>ブルーベリー</t>
  </si>
  <si>
    <t>山葡萄</t>
  </si>
  <si>
    <t>りんご</t>
  </si>
  <si>
    <t>項目</t>
  </si>
  <si>
    <t>濃縮果汁</t>
  </si>
  <si>
    <t>酵母</t>
  </si>
  <si>
    <t>その他材料</t>
  </si>
  <si>
    <t>その他経費（売上4％）</t>
  </si>
  <si>
    <t>補助金</t>
  </si>
  <si>
    <t>ワイナリー事業収支計画（モデル）</t>
  </si>
  <si>
    <t>小型ワイン醸造設備見積り内訳</t>
  </si>
  <si>
    <t>仕様</t>
  </si>
  <si>
    <t>単価(円）</t>
  </si>
  <si>
    <t>金額(円）</t>
  </si>
  <si>
    <t>醸造免許申請書作成</t>
  </si>
  <si>
    <t>設備搬入設置</t>
  </si>
  <si>
    <t>醸造指導</t>
  </si>
  <si>
    <t>発酵タンク</t>
  </si>
  <si>
    <t>ステンレス製200L</t>
  </si>
  <si>
    <t>熟成タンク</t>
  </si>
  <si>
    <t>ステンレス製201L</t>
  </si>
  <si>
    <t>貯酒タンク</t>
  </si>
  <si>
    <t>ステンレス製202L</t>
  </si>
  <si>
    <t>ポンプ</t>
  </si>
  <si>
    <t>日本製</t>
  </si>
  <si>
    <t>バスケット搾汁機</t>
  </si>
  <si>
    <t>ホース</t>
  </si>
  <si>
    <t>Ft</t>
  </si>
  <si>
    <t>糖度計</t>
  </si>
  <si>
    <t>クランプ</t>
  </si>
  <si>
    <t>ガスケット</t>
  </si>
  <si>
    <t>半切り桶</t>
  </si>
  <si>
    <t>米国内輸送費</t>
  </si>
  <si>
    <t>船輸送費</t>
  </si>
  <si>
    <t>シアトル～横浜</t>
  </si>
  <si>
    <t>日本国内輸送費</t>
  </si>
  <si>
    <t>通関手数料</t>
  </si>
  <si>
    <t>消費税</t>
  </si>
  <si>
    <t>総計</t>
  </si>
  <si>
    <t>１回当り仕込み回数</t>
  </si>
  <si>
    <t>年間仕込み回数</t>
  </si>
  <si>
    <t>年間酵母購入料</t>
  </si>
  <si>
    <t>ロイアルティ</t>
  </si>
  <si>
    <t>月</t>
  </si>
  <si>
    <t>年</t>
  </si>
  <si>
    <t>FC及び人件費</t>
  </si>
  <si>
    <t>各店舗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</si>
</sst>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3">
    <font>
      <sz val="12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</fonts>
  <fills count="10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1" xfId="0" applyFill="1" applyBorder="1" applyAlignment="1">
      <alignment/>
    </xf>
    <xf numFmtId="0" fontId="0" fillId="0" borderId="2" xfId="0" applyBorder="1" applyAlignment="1">
      <alignment/>
    </xf>
    <xf numFmtId="0" fontId="0" fillId="0" borderId="2" xfId="0" applyFill="1" applyBorder="1" applyAlignment="1">
      <alignment/>
    </xf>
    <xf numFmtId="0" fontId="0" fillId="0" borderId="0" xfId="0" applyFill="1" applyAlignment="1">
      <alignment/>
    </xf>
    <xf numFmtId="3" fontId="0" fillId="0" borderId="1" xfId="0" applyNumberFormat="1" applyBorder="1" applyAlignment="1">
      <alignment/>
    </xf>
    <xf numFmtId="176" fontId="0" fillId="0" borderId="1" xfId="0" applyNumberFormat="1" applyBorder="1" applyAlignment="1">
      <alignment/>
    </xf>
    <xf numFmtId="3" fontId="0" fillId="0" borderId="0" xfId="0" applyNumberFormat="1" applyAlignment="1">
      <alignment/>
    </xf>
    <xf numFmtId="3" fontId="0" fillId="2" borderId="3" xfId="0" applyNumberFormat="1" applyFill="1" applyBorder="1" applyAlignment="1">
      <alignment/>
    </xf>
    <xf numFmtId="3" fontId="0" fillId="2" borderId="4" xfId="0" applyNumberFormat="1" applyFill="1" applyBorder="1" applyAlignment="1">
      <alignment/>
    </xf>
    <xf numFmtId="3" fontId="0" fillId="0" borderId="5" xfId="0" applyNumberFormat="1" applyFill="1" applyBorder="1" applyAlignment="1">
      <alignment/>
    </xf>
    <xf numFmtId="3" fontId="0" fillId="3" borderId="1" xfId="0" applyNumberFormat="1" applyFill="1" applyBorder="1" applyAlignment="1">
      <alignment/>
    </xf>
    <xf numFmtId="3" fontId="0" fillId="3" borderId="3" xfId="0" applyNumberFormat="1" applyFill="1" applyBorder="1" applyAlignment="1">
      <alignment/>
    </xf>
    <xf numFmtId="3" fontId="0" fillId="0" borderId="6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7" xfId="0" applyNumberFormat="1" applyBorder="1" applyAlignment="1">
      <alignment/>
    </xf>
    <xf numFmtId="3" fontId="0" fillId="3" borderId="8" xfId="0" applyNumberFormat="1" applyFill="1" applyBorder="1" applyAlignment="1">
      <alignment/>
    </xf>
    <xf numFmtId="3" fontId="0" fillId="0" borderId="8" xfId="0" applyNumberFormat="1" applyBorder="1" applyAlignment="1">
      <alignment/>
    </xf>
    <xf numFmtId="3" fontId="0" fillId="0" borderId="9" xfId="0" applyNumberFormat="1" applyBorder="1" applyAlignment="1">
      <alignment/>
    </xf>
    <xf numFmtId="3" fontId="0" fillId="4" borderId="3" xfId="0" applyNumberFormat="1" applyFont="1" applyFill="1" applyBorder="1" applyAlignment="1">
      <alignment/>
    </xf>
    <xf numFmtId="3" fontId="0" fillId="4" borderId="4" xfId="0" applyNumberFormat="1" applyFont="1" applyFill="1" applyBorder="1" applyAlignment="1">
      <alignment/>
    </xf>
    <xf numFmtId="3" fontId="0" fillId="0" borderId="6" xfId="0" applyNumberFormat="1" applyFill="1" applyBorder="1" applyAlignment="1">
      <alignment/>
    </xf>
    <xf numFmtId="3" fontId="0" fillId="0" borderId="10" xfId="0" applyNumberFormat="1" applyBorder="1" applyAlignment="1">
      <alignment/>
    </xf>
    <xf numFmtId="3" fontId="0" fillId="0" borderId="9" xfId="0" applyNumberFormat="1" applyFill="1" applyBorder="1" applyAlignment="1">
      <alignment/>
    </xf>
    <xf numFmtId="3" fontId="0" fillId="0" borderId="2" xfId="0" applyNumberFormat="1" applyBorder="1" applyAlignment="1">
      <alignment/>
    </xf>
    <xf numFmtId="3" fontId="0" fillId="3" borderId="4" xfId="0" applyNumberFormat="1" applyFill="1" applyBorder="1" applyAlignment="1">
      <alignment/>
    </xf>
    <xf numFmtId="3" fontId="0" fillId="3" borderId="11" xfId="0" applyNumberFormat="1" applyFill="1" applyBorder="1" applyAlignment="1">
      <alignment/>
    </xf>
    <xf numFmtId="3" fontId="0" fillId="0" borderId="12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1" xfId="0" applyNumberFormat="1" applyFill="1" applyBorder="1" applyAlignment="1">
      <alignment/>
    </xf>
    <xf numFmtId="3" fontId="0" fillId="0" borderId="1" xfId="0" applyNumberFormat="1" applyFill="1" applyBorder="1" applyAlignment="1">
      <alignment/>
    </xf>
    <xf numFmtId="3" fontId="0" fillId="0" borderId="12" xfId="0" applyNumberFormat="1" applyFill="1" applyBorder="1" applyAlignment="1">
      <alignment/>
    </xf>
    <xf numFmtId="176" fontId="0" fillId="0" borderId="0" xfId="0" applyNumberFormat="1" applyBorder="1" applyAlignment="1">
      <alignment/>
    </xf>
    <xf numFmtId="176" fontId="0" fillId="0" borderId="0" xfId="0" applyNumberFormat="1" applyAlignment="1">
      <alignment/>
    </xf>
    <xf numFmtId="176" fontId="0" fillId="0" borderId="2" xfId="0" applyNumberFormat="1" applyFill="1" applyBorder="1" applyAlignment="1">
      <alignment/>
    </xf>
    <xf numFmtId="176" fontId="0" fillId="0" borderId="0" xfId="0" applyNumberFormat="1" applyFill="1" applyAlignment="1">
      <alignment/>
    </xf>
    <xf numFmtId="176" fontId="0" fillId="0" borderId="2" xfId="0" applyNumberFormat="1" applyBorder="1" applyAlignment="1">
      <alignment/>
    </xf>
    <xf numFmtId="3" fontId="2" fillId="0" borderId="1" xfId="0" applyNumberFormat="1" applyFont="1" applyBorder="1" applyAlignment="1">
      <alignment/>
    </xf>
    <xf numFmtId="3" fontId="2" fillId="0" borderId="5" xfId="0" applyNumberFormat="1" applyFont="1" applyBorder="1" applyAlignment="1">
      <alignment/>
    </xf>
    <xf numFmtId="3" fontId="2" fillId="3" borderId="1" xfId="0" applyNumberFormat="1" applyFont="1" applyFill="1" applyBorder="1" applyAlignment="1">
      <alignment/>
    </xf>
    <xf numFmtId="3" fontId="2" fillId="4" borderId="4" xfId="0" applyNumberFormat="1" applyFont="1" applyFill="1" applyBorder="1" applyAlignment="1">
      <alignment/>
    </xf>
    <xf numFmtId="3" fontId="2" fillId="0" borderId="9" xfId="0" applyNumberFormat="1" applyFont="1" applyBorder="1" applyAlignment="1">
      <alignment/>
    </xf>
    <xf numFmtId="3" fontId="2" fillId="0" borderId="6" xfId="0" applyNumberFormat="1" applyFont="1" applyBorder="1" applyAlignment="1">
      <alignment/>
    </xf>
    <xf numFmtId="3" fontId="2" fillId="3" borderId="4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3" xfId="0" applyBorder="1" applyAlignment="1">
      <alignment/>
    </xf>
    <xf numFmtId="0" fontId="0" fillId="0" borderId="11" xfId="0" applyBorder="1" applyAlignment="1">
      <alignment/>
    </xf>
    <xf numFmtId="0" fontId="0" fillId="3" borderId="3" xfId="0" applyFill="1" applyBorder="1" applyAlignment="1">
      <alignment/>
    </xf>
    <xf numFmtId="0" fontId="0" fillId="3" borderId="11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11" xfId="0" applyFill="1" applyBorder="1" applyAlignment="1">
      <alignment/>
    </xf>
    <xf numFmtId="0" fontId="0" fillId="6" borderId="3" xfId="0" applyFill="1" applyBorder="1" applyAlignment="1">
      <alignment/>
    </xf>
    <xf numFmtId="0" fontId="0" fillId="6" borderId="11" xfId="0" applyFill="1" applyBorder="1" applyAlignment="1">
      <alignment/>
    </xf>
    <xf numFmtId="3" fontId="0" fillId="6" borderId="1" xfId="0" applyNumberFormat="1" applyFill="1" applyBorder="1" applyAlignment="1">
      <alignment/>
    </xf>
    <xf numFmtId="0" fontId="0" fillId="3" borderId="1" xfId="0" applyFill="1" applyBorder="1" applyAlignment="1">
      <alignment/>
    </xf>
    <xf numFmtId="0" fontId="0" fillId="6" borderId="1" xfId="0" applyFill="1" applyBorder="1" applyAlignment="1">
      <alignment/>
    </xf>
    <xf numFmtId="0" fontId="0" fillId="7" borderId="1" xfId="0" applyFill="1" applyBorder="1" applyAlignment="1">
      <alignment/>
    </xf>
    <xf numFmtId="0" fontId="0" fillId="4" borderId="1" xfId="0" applyFill="1" applyBorder="1" applyAlignment="1">
      <alignment/>
    </xf>
    <xf numFmtId="0" fontId="0" fillId="8" borderId="1" xfId="0" applyFill="1" applyBorder="1" applyAlignment="1">
      <alignment/>
    </xf>
    <xf numFmtId="0" fontId="0" fillId="9" borderId="1" xfId="0" applyFill="1" applyBorder="1" applyAlignment="1">
      <alignment/>
    </xf>
    <xf numFmtId="3" fontId="0" fillId="9" borderId="1" xfId="0" applyNumberForma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Border="1" applyAlignment="1">
      <alignment/>
    </xf>
    <xf numFmtId="0" fontId="0" fillId="9" borderId="5" xfId="0" applyFill="1" applyBorder="1" applyAlignment="1">
      <alignment/>
    </xf>
    <xf numFmtId="0" fontId="0" fillId="9" borderId="6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1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right"/>
    </xf>
    <xf numFmtId="3" fontId="0" fillId="0" borderId="1" xfId="0" applyNumberFormat="1" applyFill="1" applyBorder="1" applyAlignment="1">
      <alignment horizontal="right"/>
    </xf>
    <xf numFmtId="0" fontId="0" fillId="0" borderId="1" xfId="0" applyBorder="1" applyAlignment="1">
      <alignment horizontal="right"/>
    </xf>
    <xf numFmtId="3" fontId="0" fillId="0" borderId="1" xfId="0" applyNumberFormat="1" applyBorder="1" applyAlignment="1">
      <alignment horizontal="right"/>
    </xf>
    <xf numFmtId="176" fontId="0" fillId="3" borderId="1" xfId="0" applyNumberFormat="1" applyFill="1" applyBorder="1" applyAlignment="1">
      <alignment/>
    </xf>
    <xf numFmtId="3" fontId="0" fillId="3" borderId="1" xfId="0" applyNumberFormat="1" applyFont="1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workbookViewId="0" topLeftCell="A1">
      <selection activeCell="J16" sqref="J16"/>
    </sheetView>
  </sheetViews>
  <sheetFormatPr defaultColWidth="9.00390625" defaultRowHeight="14.25"/>
  <cols>
    <col min="1" max="1" width="7.125" style="0" customWidth="1"/>
    <col min="2" max="2" width="13.00390625" style="0" customWidth="1"/>
    <col min="3" max="3" width="11.625" style="0" customWidth="1"/>
    <col min="4" max="4" width="9.75390625" style="0" customWidth="1"/>
    <col min="5" max="5" width="4.50390625" style="0" customWidth="1"/>
    <col min="6" max="6" width="17.625" style="0" customWidth="1"/>
    <col min="7" max="7" width="2.50390625" style="0" customWidth="1"/>
  </cols>
  <sheetData>
    <row r="1" spans="1:6" ht="14.25">
      <c r="A1" s="9" t="s">
        <v>132</v>
      </c>
      <c r="B1" s="9"/>
      <c r="C1" s="9"/>
      <c r="D1" s="9"/>
      <c r="E1" s="9"/>
      <c r="F1" s="9"/>
    </row>
    <row r="2" spans="1:7" ht="14.25">
      <c r="A2" s="10" t="s">
        <v>0</v>
      </c>
      <c r="B2" s="11"/>
      <c r="C2" s="11"/>
      <c r="D2" s="11"/>
      <c r="E2" s="11"/>
      <c r="F2" s="11"/>
      <c r="G2" s="5"/>
    </row>
    <row r="3" spans="1:7" ht="14.25">
      <c r="A3" s="12" t="s">
        <v>69</v>
      </c>
      <c r="B3" s="13" t="s">
        <v>2</v>
      </c>
      <c r="C3" s="13" t="s">
        <v>34</v>
      </c>
      <c r="D3" s="13" t="s">
        <v>29</v>
      </c>
      <c r="E3" s="13" t="s">
        <v>30</v>
      </c>
      <c r="F3" s="14" t="s">
        <v>37</v>
      </c>
      <c r="G3" s="4"/>
    </row>
    <row r="4" spans="1:7" ht="14.25">
      <c r="A4" s="15"/>
      <c r="B4" s="7" t="s">
        <v>1</v>
      </c>
      <c r="C4" s="7">
        <f>SUM('収入'!E2)</f>
        <v>705.8823529411765</v>
      </c>
      <c r="D4" s="7">
        <f>SUM('収入'!F2)</f>
        <v>400</v>
      </c>
      <c r="E4" s="41" t="s">
        <v>31</v>
      </c>
      <c r="F4" s="16">
        <f>SUM('収入'!G2)</f>
        <v>282352.9411764706</v>
      </c>
      <c r="G4" s="4"/>
    </row>
    <row r="5" spans="1:7" ht="14.25">
      <c r="A5" s="15"/>
      <c r="B5" s="7" t="s">
        <v>3</v>
      </c>
      <c r="C5" s="7">
        <f>SUM('収入'!E3)</f>
        <v>705.8823529411765</v>
      </c>
      <c r="D5" s="7">
        <f>SUM('収入'!F3)</f>
        <v>600</v>
      </c>
      <c r="E5" s="41" t="s">
        <v>31</v>
      </c>
      <c r="F5" s="16">
        <f>SUM('収入'!G3)</f>
        <v>423529.4117647059</v>
      </c>
      <c r="G5" s="4"/>
    </row>
    <row r="6" spans="1:7" ht="14.25">
      <c r="A6" s="15"/>
      <c r="B6" s="7" t="s">
        <v>5</v>
      </c>
      <c r="C6" s="7">
        <f>SUM('収入'!E4)</f>
        <v>588.2352941176471</v>
      </c>
      <c r="D6" s="7">
        <f>SUM('収入'!F4)</f>
        <v>600</v>
      </c>
      <c r="E6" s="41" t="s">
        <v>31</v>
      </c>
      <c r="F6" s="16">
        <f>SUM('収入'!G4)</f>
        <v>352941.17647058825</v>
      </c>
      <c r="G6" s="4"/>
    </row>
    <row r="7" spans="1:7" ht="14.25">
      <c r="A7" s="15"/>
      <c r="B7" s="7" t="s">
        <v>4</v>
      </c>
      <c r="C7" s="7">
        <f>SUM('収入'!E5)</f>
        <v>4000</v>
      </c>
      <c r="D7" s="7">
        <f>SUM('収入'!F5)</f>
        <v>1500</v>
      </c>
      <c r="E7" s="41" t="s">
        <v>31</v>
      </c>
      <c r="F7" s="16">
        <f>SUM('収入'!G5)</f>
        <v>6000000</v>
      </c>
      <c r="G7" s="4"/>
    </row>
    <row r="8" spans="1:7" ht="14.25">
      <c r="A8" s="15"/>
      <c r="B8" s="17" t="s">
        <v>20</v>
      </c>
      <c r="C8" s="17">
        <f>SUM(C4:C7)</f>
        <v>6000</v>
      </c>
      <c r="D8" s="17">
        <f>F8/C8</f>
        <v>1176.4705882352941</v>
      </c>
      <c r="E8" s="41" t="s">
        <v>31</v>
      </c>
      <c r="F8" s="18">
        <f>SUM(F4:F7)</f>
        <v>7058823.529411765</v>
      </c>
      <c r="G8" s="4"/>
    </row>
    <row r="9" spans="1:7" ht="14.25">
      <c r="A9" s="17"/>
      <c r="B9" s="19"/>
      <c r="C9" s="13" t="s">
        <v>39</v>
      </c>
      <c r="D9" s="13" t="s">
        <v>36</v>
      </c>
      <c r="E9" s="43"/>
      <c r="F9" s="14" t="s">
        <v>38</v>
      </c>
      <c r="G9" s="4"/>
    </row>
    <row r="10" spans="1:7" ht="14.25">
      <c r="A10" s="15"/>
      <c r="B10" s="20"/>
      <c r="C10" s="7" t="s">
        <v>46</v>
      </c>
      <c r="D10" s="7">
        <v>6000</v>
      </c>
      <c r="E10" s="41" t="s">
        <v>40</v>
      </c>
      <c r="F10" s="7">
        <f>SUM('収入'!D11)</f>
        <v>7058823.529411765</v>
      </c>
      <c r="G10" s="4"/>
    </row>
    <row r="11" spans="1:7" ht="14.25">
      <c r="A11" s="15"/>
      <c r="B11" s="20"/>
      <c r="C11" s="7" t="s">
        <v>47</v>
      </c>
      <c r="D11" s="7">
        <v>6000</v>
      </c>
      <c r="E11" s="41" t="s">
        <v>40</v>
      </c>
      <c r="F11" s="7">
        <f>SUM('収入'!D12)</f>
        <v>7058823.529411765</v>
      </c>
      <c r="G11" s="4"/>
    </row>
    <row r="12" spans="1:8" ht="14.25">
      <c r="A12" s="15"/>
      <c r="B12" s="20"/>
      <c r="C12" s="7" t="s">
        <v>48</v>
      </c>
      <c r="D12" s="7">
        <v>6000</v>
      </c>
      <c r="E12" s="41" t="s">
        <v>40</v>
      </c>
      <c r="F12" s="7">
        <f>SUM('収入'!D13)</f>
        <v>7058823.529411765</v>
      </c>
      <c r="G12" s="4"/>
      <c r="H12" s="6"/>
    </row>
    <row r="13" spans="1:7" ht="14.25">
      <c r="A13" s="15"/>
      <c r="B13" s="20"/>
      <c r="C13" s="7" t="s">
        <v>49</v>
      </c>
      <c r="D13" s="7">
        <v>6000</v>
      </c>
      <c r="E13" s="41" t="s">
        <v>40</v>
      </c>
      <c r="F13" s="7">
        <f>SUM('収入'!D14)</f>
        <v>7058823.529411765</v>
      </c>
      <c r="G13" s="4"/>
    </row>
    <row r="14" spans="1:7" ht="14.25">
      <c r="A14" s="15"/>
      <c r="B14" s="20"/>
      <c r="C14" s="7" t="s">
        <v>50</v>
      </c>
      <c r="D14" s="7">
        <v>6000</v>
      </c>
      <c r="E14" s="41" t="s">
        <v>40</v>
      </c>
      <c r="F14" s="7">
        <f>SUM('収入'!D15)</f>
        <v>7058823.529411765</v>
      </c>
      <c r="G14" s="4"/>
    </row>
    <row r="15" spans="1:7" ht="14.25">
      <c r="A15" s="15"/>
      <c r="B15" s="20"/>
      <c r="C15" s="7" t="s">
        <v>51</v>
      </c>
      <c r="D15" s="7">
        <v>6000</v>
      </c>
      <c r="E15" s="41" t="s">
        <v>40</v>
      </c>
      <c r="F15" s="7">
        <f>SUM('収入'!D16)</f>
        <v>7058823.529411765</v>
      </c>
      <c r="G15" s="4"/>
    </row>
    <row r="16" spans="1:7" ht="14.25">
      <c r="A16" s="15"/>
      <c r="B16" s="20"/>
      <c r="C16" s="7" t="s">
        <v>52</v>
      </c>
      <c r="D16" s="7">
        <v>6000</v>
      </c>
      <c r="E16" s="41" t="s">
        <v>40</v>
      </c>
      <c r="F16" s="7">
        <f>SUM('収入'!D17)</f>
        <v>7058823.529411765</v>
      </c>
      <c r="G16" s="4"/>
    </row>
    <row r="17" spans="1:7" ht="14.25">
      <c r="A17" s="15"/>
      <c r="B17" s="20"/>
      <c r="C17" s="7" t="s">
        <v>53</v>
      </c>
      <c r="D17" s="7">
        <v>6000</v>
      </c>
      <c r="E17" s="41" t="s">
        <v>40</v>
      </c>
      <c r="F17" s="7">
        <f>SUM('収入'!D18)</f>
        <v>7058823.529411765</v>
      </c>
      <c r="G17" s="4"/>
    </row>
    <row r="18" spans="1:7" ht="14.25">
      <c r="A18" s="15"/>
      <c r="B18" s="20"/>
      <c r="C18" s="7" t="s">
        <v>54</v>
      </c>
      <c r="D18" s="7">
        <v>6000</v>
      </c>
      <c r="E18" s="41" t="s">
        <v>40</v>
      </c>
      <c r="F18" s="7">
        <f>SUM('収入'!D19)</f>
        <v>7058823.529411765</v>
      </c>
      <c r="G18" s="4"/>
    </row>
    <row r="19" spans="1:7" ht="14.25">
      <c r="A19" s="21"/>
      <c r="B19" s="20"/>
      <c r="C19" s="7" t="s">
        <v>55</v>
      </c>
      <c r="D19" s="7">
        <v>6000</v>
      </c>
      <c r="E19" s="41" t="s">
        <v>40</v>
      </c>
      <c r="F19" s="7">
        <f>SUM('収入'!D20)</f>
        <v>7058823.529411765</v>
      </c>
      <c r="G19" s="4"/>
    </row>
    <row r="20" spans="1:7" ht="14.25">
      <c r="A20" s="22" t="s">
        <v>56</v>
      </c>
      <c r="B20" s="23"/>
      <c r="C20" s="23"/>
      <c r="D20" s="23"/>
      <c r="E20" s="44"/>
      <c r="F20" s="23"/>
      <c r="G20" s="4"/>
    </row>
    <row r="21" spans="1:7" ht="14.25">
      <c r="A21" s="17" t="s">
        <v>57</v>
      </c>
      <c r="B21" s="24" t="s">
        <v>8</v>
      </c>
      <c r="C21" s="21" t="s">
        <v>7</v>
      </c>
      <c r="D21" s="21">
        <f>SUM('事業費'!F4)</f>
        <v>0</v>
      </c>
      <c r="E21" s="45" t="s">
        <v>32</v>
      </c>
      <c r="F21" s="25"/>
      <c r="G21" s="4"/>
    </row>
    <row r="22" spans="1:7" ht="14.25">
      <c r="A22" s="15"/>
      <c r="B22" s="26"/>
      <c r="C22" s="7" t="s">
        <v>9</v>
      </c>
      <c r="D22" s="7">
        <f>SUM('事業費'!F5)</f>
        <v>0</v>
      </c>
      <c r="E22" s="45" t="s">
        <v>32</v>
      </c>
      <c r="F22" s="16"/>
      <c r="G22" s="4"/>
    </row>
    <row r="23" spans="1:7" ht="14.25">
      <c r="A23" s="15"/>
      <c r="B23" s="12" t="s">
        <v>73</v>
      </c>
      <c r="C23" s="7" t="s">
        <v>11</v>
      </c>
      <c r="D23" s="7">
        <f>SUM('事業費'!F6)</f>
        <v>100000</v>
      </c>
      <c r="E23" s="45" t="s">
        <v>32</v>
      </c>
      <c r="F23" s="16"/>
      <c r="G23" s="4"/>
    </row>
    <row r="24" spans="1:7" ht="14.25">
      <c r="A24" s="15"/>
      <c r="B24" s="15"/>
      <c r="C24" s="7" t="s">
        <v>12</v>
      </c>
      <c r="D24" s="7">
        <f>SUM('事業費'!F7)</f>
        <v>100000</v>
      </c>
      <c r="E24" s="45" t="s">
        <v>32</v>
      </c>
      <c r="F24" s="16"/>
      <c r="G24" s="4"/>
    </row>
    <row r="25" spans="1:7" ht="14.25">
      <c r="A25" s="15"/>
      <c r="B25" s="15"/>
      <c r="C25" s="7" t="s">
        <v>13</v>
      </c>
      <c r="D25" s="7">
        <f>SUM('事業費'!F8)</f>
        <v>100000</v>
      </c>
      <c r="E25" s="45" t="s">
        <v>32</v>
      </c>
      <c r="F25" s="16"/>
      <c r="G25" s="4"/>
    </row>
    <row r="26" spans="1:7" ht="14.25">
      <c r="A26" s="15"/>
      <c r="B26" s="15"/>
      <c r="C26" s="7" t="s">
        <v>14</v>
      </c>
      <c r="D26" s="7">
        <f>SUM('事業費'!F9)</f>
        <v>2701650</v>
      </c>
      <c r="E26" s="45" t="s">
        <v>32</v>
      </c>
      <c r="F26" s="16"/>
      <c r="G26" s="4"/>
    </row>
    <row r="27" spans="1:7" ht="14.25">
      <c r="A27" s="15"/>
      <c r="B27" s="15"/>
      <c r="C27" s="17" t="s">
        <v>15</v>
      </c>
      <c r="D27" s="17">
        <f>SUM('事業費'!F10)</f>
        <v>500000</v>
      </c>
      <c r="E27" s="41" t="s">
        <v>32</v>
      </c>
      <c r="F27" s="18"/>
      <c r="G27" s="4"/>
    </row>
    <row r="28" spans="1:7" ht="14.25">
      <c r="A28" s="27"/>
      <c r="B28" s="15"/>
      <c r="C28" s="17" t="s">
        <v>67</v>
      </c>
      <c r="D28" s="17">
        <f>SUM('事業費'!F11)</f>
        <v>200000</v>
      </c>
      <c r="E28" s="41" t="s">
        <v>32</v>
      </c>
      <c r="F28" s="7"/>
      <c r="G28" s="2"/>
    </row>
    <row r="29" spans="1:7" ht="14.25">
      <c r="A29" s="27"/>
      <c r="B29" s="7"/>
      <c r="C29" s="7" t="s">
        <v>20</v>
      </c>
      <c r="D29" s="7">
        <f>SUM(D21:D28)</f>
        <v>3701650</v>
      </c>
      <c r="E29" s="46" t="s">
        <v>32</v>
      </c>
      <c r="F29" s="7"/>
      <c r="G29" s="2"/>
    </row>
    <row r="30" spans="1:7" ht="14.25">
      <c r="A30" s="14" t="s">
        <v>68</v>
      </c>
      <c r="B30" s="28"/>
      <c r="C30" s="28"/>
      <c r="D30" s="28"/>
      <c r="E30" s="47"/>
      <c r="F30" s="29"/>
      <c r="G30" s="2"/>
    </row>
    <row r="31" spans="1:7" ht="14.25">
      <c r="A31" s="15"/>
      <c r="B31" s="30" t="s">
        <v>16</v>
      </c>
      <c r="C31" s="21"/>
      <c r="D31" s="21">
        <v>0</v>
      </c>
      <c r="E31" s="45" t="s">
        <v>32</v>
      </c>
      <c r="F31" s="25"/>
      <c r="G31" s="4"/>
    </row>
    <row r="32" spans="1:7" ht="14.25">
      <c r="A32" s="15"/>
      <c r="B32" s="31" t="s">
        <v>17</v>
      </c>
      <c r="C32" s="7"/>
      <c r="D32" s="7">
        <f>SUM('支出'!E25)</f>
        <v>2530000</v>
      </c>
      <c r="E32" s="45" t="s">
        <v>32</v>
      </c>
      <c r="F32" s="16"/>
      <c r="G32" s="4"/>
    </row>
    <row r="33" spans="1:7" ht="14.25">
      <c r="A33" s="15"/>
      <c r="B33" s="31" t="s">
        <v>18</v>
      </c>
      <c r="C33" s="7"/>
      <c r="D33" s="7">
        <v>0</v>
      </c>
      <c r="E33" s="45" t="s">
        <v>32</v>
      </c>
      <c r="F33" s="16"/>
      <c r="G33" s="4"/>
    </row>
    <row r="34" spans="1:7" ht="14.25">
      <c r="A34" s="15"/>
      <c r="B34" s="31" t="s">
        <v>19</v>
      </c>
      <c r="C34" s="7"/>
      <c r="D34" s="7">
        <f>SUM('支出'!C52)</f>
        <v>282352.9411764706</v>
      </c>
      <c r="E34" s="45" t="s">
        <v>32</v>
      </c>
      <c r="F34" s="16"/>
      <c r="G34" s="4"/>
    </row>
    <row r="35" spans="1:7" ht="14.25">
      <c r="A35" s="15"/>
      <c r="B35" s="32" t="s">
        <v>25</v>
      </c>
      <c r="C35" s="26" t="s">
        <v>26</v>
      </c>
      <c r="D35" s="7">
        <f>SUM('人件費'!D4)</f>
        <v>600000</v>
      </c>
      <c r="E35" s="41" t="s">
        <v>33</v>
      </c>
      <c r="F35" s="16"/>
      <c r="G35" s="4"/>
    </row>
    <row r="36" spans="1:7" ht="14.25">
      <c r="A36" s="15"/>
      <c r="B36" s="33"/>
      <c r="C36" s="34" t="s">
        <v>27</v>
      </c>
      <c r="D36" s="7">
        <f>SUM('人件費'!D5)</f>
        <v>600000</v>
      </c>
      <c r="E36" s="41" t="s">
        <v>33</v>
      </c>
      <c r="F36" s="16"/>
      <c r="G36" s="4"/>
    </row>
    <row r="37" spans="1:7" ht="14.25">
      <c r="A37" s="15"/>
      <c r="B37" s="31" t="s">
        <v>41</v>
      </c>
      <c r="C37" s="7" t="s">
        <v>35</v>
      </c>
      <c r="D37" s="7">
        <f>SUM('公租公課'!B2)</f>
        <v>342000</v>
      </c>
      <c r="E37" s="41" t="s">
        <v>33</v>
      </c>
      <c r="F37" s="16"/>
      <c r="G37" s="4"/>
    </row>
    <row r="38" spans="1:7" ht="14.25">
      <c r="A38" s="15"/>
      <c r="B38" s="33"/>
      <c r="C38" s="34" t="s">
        <v>42</v>
      </c>
      <c r="D38" s="7">
        <f>SUM('公租公課'!B3)</f>
        <v>0</v>
      </c>
      <c r="E38" s="41" t="s">
        <v>32</v>
      </c>
      <c r="F38" s="16"/>
      <c r="G38" s="4"/>
    </row>
    <row r="39" spans="1:7" ht="14.25">
      <c r="A39" s="15"/>
      <c r="B39" s="33"/>
      <c r="C39" s="34" t="s">
        <v>43</v>
      </c>
      <c r="D39" s="7">
        <f>SUM('公租公課'!B4)</f>
        <v>0</v>
      </c>
      <c r="E39" s="41" t="s">
        <v>32</v>
      </c>
      <c r="F39" s="16"/>
      <c r="G39" s="4"/>
    </row>
    <row r="40" spans="1:7" ht="14.25">
      <c r="A40" s="15"/>
      <c r="B40" s="33"/>
      <c r="C40" s="34" t="s">
        <v>44</v>
      </c>
      <c r="D40" s="7">
        <f>SUM('減価償却'!J8)</f>
        <v>10364.62</v>
      </c>
      <c r="E40" s="41" t="s">
        <v>32</v>
      </c>
      <c r="F40" s="16"/>
      <c r="G40" s="4"/>
    </row>
    <row r="41" spans="1:7" ht="14.25">
      <c r="A41" s="27"/>
      <c r="B41" s="7" t="s">
        <v>45</v>
      </c>
      <c r="C41" s="7"/>
      <c r="D41" s="17">
        <f>SUM('賃貸料'!C3)</f>
        <v>1200000</v>
      </c>
      <c r="E41" s="42" t="s">
        <v>33</v>
      </c>
      <c r="F41" s="17"/>
      <c r="G41" s="4"/>
    </row>
    <row r="42" spans="1:7" ht="14.25">
      <c r="A42" s="27"/>
      <c r="B42" s="21"/>
      <c r="C42" s="21" t="s">
        <v>20</v>
      </c>
      <c r="D42" s="7"/>
      <c r="E42" s="41"/>
      <c r="F42" s="7"/>
      <c r="G42" s="2"/>
    </row>
    <row r="43" spans="1:7" ht="14.25">
      <c r="A43" s="14" t="s">
        <v>21</v>
      </c>
      <c r="B43" s="28"/>
      <c r="C43" s="28"/>
      <c r="D43" s="28"/>
      <c r="E43" s="47"/>
      <c r="F43" s="29"/>
      <c r="G43" s="2"/>
    </row>
    <row r="44" spans="1:7" ht="14.25">
      <c r="A44" s="15"/>
      <c r="B44" s="7" t="s">
        <v>21</v>
      </c>
      <c r="C44" s="35" t="s">
        <v>22</v>
      </c>
      <c r="D44" s="21">
        <f>SUM('資金'!B2)</f>
        <v>0</v>
      </c>
      <c r="E44" s="45" t="s">
        <v>32</v>
      </c>
      <c r="F44" s="25"/>
      <c r="G44" s="4"/>
    </row>
    <row r="45" spans="1:7" ht="14.25">
      <c r="A45" s="15"/>
      <c r="B45" s="34"/>
      <c r="C45" s="33" t="s">
        <v>23</v>
      </c>
      <c r="D45" s="7">
        <f>SUM('資金'!B3)</f>
        <v>3701650</v>
      </c>
      <c r="E45" s="41" t="s">
        <v>32</v>
      </c>
      <c r="F45" s="16"/>
      <c r="G45" s="4"/>
    </row>
    <row r="46" spans="1:7" ht="14.25">
      <c r="A46" s="15"/>
      <c r="B46" s="34"/>
      <c r="C46" s="33" t="s">
        <v>24</v>
      </c>
      <c r="D46" s="7">
        <f>SUM('資金'!B4)</f>
        <v>0</v>
      </c>
      <c r="E46" s="41" t="s">
        <v>32</v>
      </c>
      <c r="F46" s="16"/>
      <c r="G46" s="4"/>
    </row>
    <row r="47" spans="1:7" ht="14.25">
      <c r="A47" s="21"/>
      <c r="B47" s="7"/>
      <c r="C47" s="34" t="s">
        <v>28</v>
      </c>
      <c r="D47" s="7">
        <f>SUM('資金'!B5)</f>
        <v>3</v>
      </c>
      <c r="E47" s="41" t="s">
        <v>74</v>
      </c>
      <c r="F47" s="16"/>
      <c r="G47" s="4"/>
    </row>
    <row r="48" ht="14.25">
      <c r="A48" s="4"/>
    </row>
    <row r="49" ht="14.25">
      <c r="A49" s="4"/>
    </row>
    <row r="50" ht="14.25">
      <c r="A50" s="4"/>
    </row>
    <row r="51" ht="14.25">
      <c r="A51" s="4"/>
    </row>
    <row r="52" ht="14.25">
      <c r="A52" s="4"/>
    </row>
    <row r="53" ht="14.25">
      <c r="A53" s="4"/>
    </row>
    <row r="54" ht="14.25">
      <c r="A54" s="4"/>
    </row>
  </sheetData>
  <printOptions/>
  <pageMargins left="0.75" right="0.75" top="1" bottom="1" header="0.512" footer="0.512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9"/>
  <sheetViews>
    <sheetView tabSelected="1" workbookViewId="0" topLeftCell="A1">
      <selection activeCell="C31" sqref="C31"/>
    </sheetView>
  </sheetViews>
  <sheetFormatPr defaultColWidth="9.00390625" defaultRowHeight="14.25"/>
  <cols>
    <col min="1" max="1" width="5.25390625" style="0" customWidth="1"/>
    <col min="2" max="2" width="14.875" style="0" customWidth="1"/>
    <col min="3" max="8" width="9.25390625" style="0" bestFit="1" customWidth="1"/>
    <col min="9" max="9" width="10.375" style="0" customWidth="1"/>
    <col min="10" max="10" width="10.25390625" style="0" customWidth="1"/>
    <col min="11" max="11" width="10.75390625" style="0" customWidth="1"/>
    <col min="12" max="12" width="9.625" style="0" customWidth="1"/>
  </cols>
  <sheetData>
    <row r="1" ht="14.25">
      <c r="B1" t="s">
        <v>103</v>
      </c>
    </row>
    <row r="2" spans="1:12" ht="14.25">
      <c r="A2" s="62"/>
      <c r="B2" s="62" t="s">
        <v>39</v>
      </c>
      <c r="C2" s="62">
        <v>1</v>
      </c>
      <c r="D2" s="62">
        <v>2</v>
      </c>
      <c r="E2" s="62">
        <v>3</v>
      </c>
      <c r="F2" s="62">
        <v>4</v>
      </c>
      <c r="G2" s="62">
        <v>5</v>
      </c>
      <c r="H2" s="62">
        <v>6</v>
      </c>
      <c r="I2" s="62">
        <v>7</v>
      </c>
      <c r="J2" s="62">
        <v>8</v>
      </c>
      <c r="K2" s="62">
        <v>9</v>
      </c>
      <c r="L2" s="62">
        <v>10</v>
      </c>
    </row>
    <row r="3" spans="1:12" ht="14.25">
      <c r="A3" s="58" t="s">
        <v>0</v>
      </c>
      <c r="B3" s="59" t="s">
        <v>104</v>
      </c>
      <c r="C3" s="7">
        <f>SUM(フェースシート!F10)</f>
        <v>7058823.529411765</v>
      </c>
      <c r="D3" s="7">
        <f>SUM(フェースシート!F11)</f>
        <v>7058823.529411765</v>
      </c>
      <c r="E3" s="7">
        <f>SUM(フェースシート!F12)</f>
        <v>7058823.529411765</v>
      </c>
      <c r="F3" s="7">
        <f>SUM(フェースシート!F13)</f>
        <v>7058823.529411765</v>
      </c>
      <c r="G3" s="7">
        <f>SUM(フェースシート!F14)</f>
        <v>7058823.529411765</v>
      </c>
      <c r="H3" s="7">
        <f>SUM(フェースシート!F15)</f>
        <v>7058823.529411765</v>
      </c>
      <c r="I3" s="7">
        <f>SUM(フェースシート!F16)</f>
        <v>7058823.529411765</v>
      </c>
      <c r="J3" s="7">
        <f>SUM(フェースシート!F17)</f>
        <v>7058823.529411765</v>
      </c>
      <c r="K3" s="7">
        <f>SUM(フェースシート!F18)</f>
        <v>7058823.529411765</v>
      </c>
      <c r="L3" s="7">
        <f>SUM(フェースシート!F19)</f>
        <v>7058823.529411765</v>
      </c>
    </row>
    <row r="4" spans="1:12" ht="14.25">
      <c r="A4" s="58"/>
      <c r="B4" s="59" t="s">
        <v>6</v>
      </c>
      <c r="C4" s="7">
        <f aca="true" t="shared" si="0" ref="C4:L4">SUM(C3)</f>
        <v>7058823.529411765</v>
      </c>
      <c r="D4" s="7">
        <f t="shared" si="0"/>
        <v>7058823.529411765</v>
      </c>
      <c r="E4" s="7">
        <f t="shared" si="0"/>
        <v>7058823.529411765</v>
      </c>
      <c r="F4" s="7">
        <f t="shared" si="0"/>
        <v>7058823.529411765</v>
      </c>
      <c r="G4" s="7">
        <f t="shared" si="0"/>
        <v>7058823.529411765</v>
      </c>
      <c r="H4" s="7">
        <f t="shared" si="0"/>
        <v>7058823.529411765</v>
      </c>
      <c r="I4" s="7">
        <f t="shared" si="0"/>
        <v>7058823.529411765</v>
      </c>
      <c r="J4" s="7">
        <f t="shared" si="0"/>
        <v>7058823.529411765</v>
      </c>
      <c r="K4" s="7">
        <f t="shared" si="0"/>
        <v>7058823.529411765</v>
      </c>
      <c r="L4" s="7">
        <f t="shared" si="0"/>
        <v>7058823.529411765</v>
      </c>
    </row>
    <row r="5" spans="1:13" ht="14.25">
      <c r="A5" s="59" t="s">
        <v>56</v>
      </c>
      <c r="B5" s="60" t="s">
        <v>75</v>
      </c>
      <c r="C5" s="7">
        <f>SUM('支出'!E25)</f>
        <v>2530000</v>
      </c>
      <c r="D5" s="7">
        <f>SUM('支出'!E26)</f>
        <v>2530000</v>
      </c>
      <c r="E5" s="7">
        <f>SUM('支出'!E27)</f>
        <v>2530000</v>
      </c>
      <c r="F5" s="7">
        <f>SUM('支出'!E28)</f>
        <v>2530000</v>
      </c>
      <c r="G5" s="7">
        <f>SUM('支出'!E29)</f>
        <v>2530000</v>
      </c>
      <c r="H5" s="7">
        <f>SUM('支出'!E30)</f>
        <v>2530000</v>
      </c>
      <c r="I5" s="7">
        <f>SUM('支出'!E31)</f>
        <v>2530000</v>
      </c>
      <c r="J5" s="7">
        <f>SUM('支出'!E32)</f>
        <v>2530000</v>
      </c>
      <c r="K5" s="7">
        <f>SUM('支出'!E33)</f>
        <v>2530000</v>
      </c>
      <c r="L5" s="7">
        <f>SUM('支出'!E34)</f>
        <v>2530000</v>
      </c>
      <c r="M5" s="9"/>
    </row>
    <row r="6" spans="1:13" ht="14.25">
      <c r="A6" s="59"/>
      <c r="B6" s="60" t="s">
        <v>100</v>
      </c>
      <c r="C6" s="7">
        <f>SUM('支出'!D38)</f>
        <v>480000</v>
      </c>
      <c r="D6" s="7">
        <f>SUM('支出'!D39)</f>
        <v>480000</v>
      </c>
      <c r="E6" s="7">
        <f>SUM('支出'!D40)</f>
        <v>480000</v>
      </c>
      <c r="F6" s="7">
        <f>SUM('支出'!D41)</f>
        <v>480000</v>
      </c>
      <c r="G6" s="7">
        <f>SUM('支出'!D42)</f>
        <v>480000</v>
      </c>
      <c r="H6" s="7">
        <f>SUM('支出'!D43)</f>
        <v>480000</v>
      </c>
      <c r="I6" s="7">
        <f>SUM('支出'!D44)</f>
        <v>480000</v>
      </c>
      <c r="J6" s="7">
        <f>SUM('支出'!D45)</f>
        <v>480000</v>
      </c>
      <c r="K6" s="7">
        <f>SUM('支出'!D46)</f>
        <v>480000</v>
      </c>
      <c r="L6" s="7">
        <f>SUM('支出'!D47)</f>
        <v>480000</v>
      </c>
      <c r="M6" s="9"/>
    </row>
    <row r="7" spans="1:13" ht="14.25">
      <c r="A7" s="59"/>
      <c r="B7" s="60" t="s">
        <v>25</v>
      </c>
      <c r="C7" s="7">
        <f>SUM('人件費'!B10)</f>
        <v>1200000</v>
      </c>
      <c r="D7" s="7">
        <f>SUM('人件費'!B11)</f>
        <v>1200000</v>
      </c>
      <c r="E7" s="7">
        <f>SUM('人件費'!B12)</f>
        <v>1200000</v>
      </c>
      <c r="F7" s="7">
        <f>SUM('人件費'!B13)</f>
        <v>1200000</v>
      </c>
      <c r="G7" s="7">
        <f>SUM('人件費'!B14)</f>
        <v>1200000</v>
      </c>
      <c r="H7" s="7">
        <f>SUM('人件費'!B15)</f>
        <v>1200000</v>
      </c>
      <c r="I7" s="7">
        <f>SUM('人件費'!B16)</f>
        <v>1200000</v>
      </c>
      <c r="J7" s="7">
        <f>SUM('人件費'!B17)</f>
        <v>1200000</v>
      </c>
      <c r="K7" s="7">
        <f>SUM('人件費'!B18)</f>
        <v>1200000</v>
      </c>
      <c r="L7" s="7">
        <f>SUM('人件費'!B19)</f>
        <v>1200000</v>
      </c>
      <c r="M7" s="9"/>
    </row>
    <row r="8" spans="1:13" ht="14.25">
      <c r="A8" s="59"/>
      <c r="B8" s="60" t="s">
        <v>42</v>
      </c>
      <c r="C8" s="7">
        <v>0</v>
      </c>
      <c r="D8" s="7"/>
      <c r="E8" s="7"/>
      <c r="F8" s="7"/>
      <c r="G8" s="7"/>
      <c r="H8" s="7"/>
      <c r="I8" s="7"/>
      <c r="J8" s="7"/>
      <c r="K8" s="7"/>
      <c r="L8" s="7"/>
      <c r="M8" s="9"/>
    </row>
    <row r="9" spans="1:13" ht="14.25">
      <c r="A9" s="59"/>
      <c r="B9" s="60" t="s">
        <v>43</v>
      </c>
      <c r="C9" s="7">
        <v>0</v>
      </c>
      <c r="D9" s="7"/>
      <c r="E9" s="7"/>
      <c r="F9" s="7"/>
      <c r="G9" s="7"/>
      <c r="H9" s="7"/>
      <c r="I9" s="7"/>
      <c r="J9" s="7"/>
      <c r="K9" s="7"/>
      <c r="L9" s="7"/>
      <c r="M9" s="9"/>
    </row>
    <row r="10" spans="1:13" ht="14.25">
      <c r="A10" s="59"/>
      <c r="B10" s="60" t="s">
        <v>44</v>
      </c>
      <c r="C10" s="7">
        <f>SUM('減価償却'!J8)</f>
        <v>10364.62</v>
      </c>
      <c r="D10" s="7">
        <f>SUM('減価償却'!J9)</f>
        <v>8550.8115</v>
      </c>
      <c r="E10" s="7">
        <f>SUM('減価償却'!J10)</f>
        <v>7054.4194875</v>
      </c>
      <c r="F10" s="7">
        <f>SUM('減価償却'!J11)</f>
        <v>5819.8960771875</v>
      </c>
      <c r="G10" s="7">
        <f>SUM('減価償却'!J12)</f>
        <v>4801.414263679688</v>
      </c>
      <c r="H10" s="7">
        <f>SUM('減価償却'!J13)</f>
        <v>3961.1667675357426</v>
      </c>
      <c r="I10" s="7">
        <f>SUM('減価償却'!J14)</f>
        <v>3267.9625832169877</v>
      </c>
      <c r="J10" s="7">
        <f>SUM('減価償却'!J15)</f>
        <v>2696.069131154015</v>
      </c>
      <c r="K10" s="7">
        <f>SUM('減価償却'!J16)</f>
        <v>2224.2570332020623</v>
      </c>
      <c r="L10" s="7">
        <f>SUM('減価償却'!J19)</f>
        <v>1248.9550781591017</v>
      </c>
      <c r="M10" s="9"/>
    </row>
    <row r="11" spans="1:13" ht="14.25">
      <c r="A11" s="59"/>
      <c r="B11" s="60" t="s">
        <v>105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9"/>
    </row>
    <row r="12" spans="1:13" ht="14.25">
      <c r="A12" s="59"/>
      <c r="B12" s="60" t="s">
        <v>19</v>
      </c>
      <c r="C12" s="7">
        <f>SUM('支出'!C52)</f>
        <v>282352.9411764706</v>
      </c>
      <c r="D12" s="7">
        <f>SUM('支出'!C53)</f>
        <v>282352.9411764706</v>
      </c>
      <c r="E12" s="7">
        <f>SUM('支出'!C54)</f>
        <v>282352.9411764706</v>
      </c>
      <c r="F12" s="7">
        <f>SUM('支出'!C55)</f>
        <v>282352.9411764706</v>
      </c>
      <c r="G12" s="7">
        <f>SUM('支出'!C56)</f>
        <v>282352.9411764706</v>
      </c>
      <c r="H12" s="7">
        <f>SUM('支出'!C57)</f>
        <v>282352.9411764706</v>
      </c>
      <c r="I12" s="7">
        <f>SUM('支出'!C58)</f>
        <v>282352.9411764706</v>
      </c>
      <c r="J12" s="7">
        <f>SUM('支出'!C59)</f>
        <v>282352.9411764706</v>
      </c>
      <c r="K12" s="7">
        <f>SUM('支出'!C60)</f>
        <v>282352.9411764706</v>
      </c>
      <c r="L12" s="7">
        <f>SUM('支出'!C61)</f>
        <v>282352.9411764706</v>
      </c>
      <c r="M12" s="9"/>
    </row>
    <row r="13" spans="1:13" ht="14.25">
      <c r="A13" s="59"/>
      <c r="B13" s="60" t="s">
        <v>106</v>
      </c>
      <c r="C13" s="7">
        <f>SUM('減価償却'!H8)</f>
        <v>113363.03125</v>
      </c>
      <c r="D13" s="7">
        <f>SUM('減価償却'!H9)</f>
        <v>93524.50078125</v>
      </c>
      <c r="E13" s="7">
        <f>SUM('減価償却'!H10)</f>
        <v>77157.71314453124</v>
      </c>
      <c r="F13" s="7">
        <f>SUM('減価償却'!H11)</f>
        <v>63655.11334423828</v>
      </c>
      <c r="G13" s="7">
        <f>SUM('減価償却'!H12)</f>
        <v>52515.468508996586</v>
      </c>
      <c r="H13" s="7">
        <f>SUM('減価償却'!H13)</f>
        <v>43325.26151992218</v>
      </c>
      <c r="I13" s="7">
        <f>SUM('減価償却'!H14)</f>
        <v>35743.3407539358</v>
      </c>
      <c r="J13" s="7">
        <f>SUM('減価償却'!H15)</f>
        <v>29488.256121997034</v>
      </c>
      <c r="K13" s="7">
        <f>SUM('減価償却'!H16)</f>
        <v>24327.811300647554</v>
      </c>
      <c r="L13" s="7">
        <f>SUM('減価償却'!H17)</f>
        <v>20070.444323034233</v>
      </c>
      <c r="M13" s="9"/>
    </row>
    <row r="14" spans="1:13" ht="14.25">
      <c r="A14" s="59"/>
      <c r="B14" s="60" t="s">
        <v>107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9"/>
    </row>
    <row r="15" spans="1:13" ht="14.25">
      <c r="A15" s="59"/>
      <c r="B15" s="60" t="s">
        <v>45</v>
      </c>
      <c r="C15" s="7">
        <f>SUM('賃貸料'!D7)</f>
        <v>1200000</v>
      </c>
      <c r="D15" s="7">
        <f>SUM('賃貸料'!D8)</f>
        <v>1200000</v>
      </c>
      <c r="E15" s="7">
        <f>SUM('賃貸料'!D9)</f>
        <v>1200000</v>
      </c>
      <c r="F15" s="7">
        <f>SUM('賃貸料'!D10)</f>
        <v>1200000</v>
      </c>
      <c r="G15" s="7">
        <f>SUM('賃貸料'!D11)</f>
        <v>1200000</v>
      </c>
      <c r="H15" s="7">
        <f>SUM('賃貸料'!D12)</f>
        <v>1200000</v>
      </c>
      <c r="I15" s="7">
        <f>SUM('賃貸料'!D13)</f>
        <v>1200000</v>
      </c>
      <c r="J15" s="7">
        <f>SUM('賃貸料'!D14)</f>
        <v>1200000</v>
      </c>
      <c r="K15" s="7">
        <f>SUM('賃貸料'!D15)</f>
        <v>1200000</v>
      </c>
      <c r="L15" s="7">
        <f>SUM('賃貸料'!D16)</f>
        <v>1200000</v>
      </c>
      <c r="M15" s="9"/>
    </row>
    <row r="16" spans="1:13" ht="14.25">
      <c r="A16" s="59"/>
      <c r="B16" s="60" t="s">
        <v>6</v>
      </c>
      <c r="C16" s="7">
        <f>SUM(C5:C15)</f>
        <v>5816080.5924264705</v>
      </c>
      <c r="D16" s="7">
        <f aca="true" t="shared" si="1" ref="D16:L16">SUM(D5:D15)</f>
        <v>5794428.25345772</v>
      </c>
      <c r="E16" s="7">
        <f t="shared" si="1"/>
        <v>5776565.0738085015</v>
      </c>
      <c r="F16" s="7">
        <f t="shared" si="1"/>
        <v>5761827.950597896</v>
      </c>
      <c r="G16" s="7">
        <f t="shared" si="1"/>
        <v>5749669.823949147</v>
      </c>
      <c r="H16" s="7">
        <f t="shared" si="1"/>
        <v>5739639.369463928</v>
      </c>
      <c r="I16" s="7">
        <f t="shared" si="1"/>
        <v>5731364.244513623</v>
      </c>
      <c r="J16" s="7">
        <f t="shared" si="1"/>
        <v>5724537.266429621</v>
      </c>
      <c r="K16" s="7">
        <f t="shared" si="1"/>
        <v>5718905.00951032</v>
      </c>
      <c r="L16" s="7">
        <f t="shared" si="1"/>
        <v>5713672.340577664</v>
      </c>
      <c r="M16" s="9"/>
    </row>
    <row r="17" spans="1:12" ht="14.25">
      <c r="A17" s="60"/>
      <c r="B17" s="63" t="s">
        <v>108</v>
      </c>
      <c r="C17" s="64">
        <f>C3-C16</f>
        <v>1242742.9369852943</v>
      </c>
      <c r="D17" s="64">
        <f aca="true" t="shared" si="2" ref="D17:L17">D3-D16</f>
        <v>1264395.2759540444</v>
      </c>
      <c r="E17" s="64">
        <f t="shared" si="2"/>
        <v>1282258.4556032633</v>
      </c>
      <c r="F17" s="64">
        <f t="shared" si="2"/>
        <v>1296995.5788138686</v>
      </c>
      <c r="G17" s="64">
        <f t="shared" si="2"/>
        <v>1309153.7054626178</v>
      </c>
      <c r="H17" s="64">
        <f t="shared" si="2"/>
        <v>1319184.1599478368</v>
      </c>
      <c r="I17" s="64">
        <f t="shared" si="2"/>
        <v>1327459.2848981414</v>
      </c>
      <c r="J17" s="64">
        <f t="shared" si="2"/>
        <v>1334286.262982144</v>
      </c>
      <c r="K17" s="64">
        <f t="shared" si="2"/>
        <v>1339918.5199014451</v>
      </c>
      <c r="L17" s="64">
        <f t="shared" si="2"/>
        <v>1345151.188834101</v>
      </c>
    </row>
    <row r="18" spans="1:12" ht="14.25">
      <c r="A18" s="60"/>
      <c r="B18" s="1" t="s">
        <v>109</v>
      </c>
      <c r="C18" s="7"/>
      <c r="D18" s="7">
        <f>D17*0.5</f>
        <v>632197.6379770222</v>
      </c>
      <c r="E18" s="7">
        <f aca="true" t="shared" si="3" ref="E18:L18">E17*0.5</f>
        <v>641129.2278016317</v>
      </c>
      <c r="F18" s="7">
        <f t="shared" si="3"/>
        <v>648497.7894069343</v>
      </c>
      <c r="G18" s="7">
        <f t="shared" si="3"/>
        <v>654576.8527313089</v>
      </c>
      <c r="H18" s="7">
        <f t="shared" si="3"/>
        <v>659592.0799739184</v>
      </c>
      <c r="I18" s="7">
        <f t="shared" si="3"/>
        <v>663729.6424490707</v>
      </c>
      <c r="J18" s="7">
        <f t="shared" si="3"/>
        <v>667143.131491072</v>
      </c>
      <c r="K18" s="7">
        <f t="shared" si="3"/>
        <v>669959.2599507226</v>
      </c>
      <c r="L18" s="7">
        <f t="shared" si="3"/>
        <v>672575.5944170505</v>
      </c>
    </row>
    <row r="19" spans="1:12" ht="14.25">
      <c r="A19" s="61" t="s">
        <v>118</v>
      </c>
      <c r="B19" s="1" t="s">
        <v>110</v>
      </c>
      <c r="C19" s="7">
        <f>C17</f>
        <v>1242742.9369852943</v>
      </c>
      <c r="D19" s="7">
        <f>D17-D18</f>
        <v>632197.6379770222</v>
      </c>
      <c r="E19" s="7">
        <f aca="true" t="shared" si="4" ref="E19:L19">E17-E18</f>
        <v>641129.2278016317</v>
      </c>
      <c r="F19" s="7">
        <f t="shared" si="4"/>
        <v>648497.7894069343</v>
      </c>
      <c r="G19" s="7">
        <f t="shared" si="4"/>
        <v>654576.8527313089</v>
      </c>
      <c r="H19" s="7">
        <f t="shared" si="4"/>
        <v>659592.0799739184</v>
      </c>
      <c r="I19" s="7">
        <f t="shared" si="4"/>
        <v>663729.6424490707</v>
      </c>
      <c r="J19" s="7">
        <f t="shared" si="4"/>
        <v>667143.131491072</v>
      </c>
      <c r="K19" s="7">
        <f t="shared" si="4"/>
        <v>669959.2599507226</v>
      </c>
      <c r="L19" s="7">
        <f t="shared" si="4"/>
        <v>672575.5944170505</v>
      </c>
    </row>
    <row r="20" spans="1:12" ht="14.25">
      <c r="A20" s="61" t="s">
        <v>119</v>
      </c>
      <c r="B20" s="1" t="s">
        <v>111</v>
      </c>
      <c r="C20" s="7">
        <f>C13</f>
        <v>113363.03125</v>
      </c>
      <c r="D20" s="7">
        <f aca="true" t="shared" si="5" ref="D20:L20">D13</f>
        <v>93524.50078125</v>
      </c>
      <c r="E20" s="7">
        <f t="shared" si="5"/>
        <v>77157.71314453124</v>
      </c>
      <c r="F20" s="7">
        <f t="shared" si="5"/>
        <v>63655.11334423828</v>
      </c>
      <c r="G20" s="7">
        <f t="shared" si="5"/>
        <v>52515.468508996586</v>
      </c>
      <c r="H20" s="7">
        <f t="shared" si="5"/>
        <v>43325.26151992218</v>
      </c>
      <c r="I20" s="7">
        <f t="shared" si="5"/>
        <v>35743.3407539358</v>
      </c>
      <c r="J20" s="7">
        <f t="shared" si="5"/>
        <v>29488.256121997034</v>
      </c>
      <c r="K20" s="7">
        <f t="shared" si="5"/>
        <v>24327.811300647554</v>
      </c>
      <c r="L20" s="7">
        <f t="shared" si="5"/>
        <v>20070.444323034233</v>
      </c>
    </row>
    <row r="21" spans="1:12" ht="14.25">
      <c r="A21" s="61"/>
      <c r="B21" s="1" t="s">
        <v>6</v>
      </c>
      <c r="C21" s="7">
        <f>SUM(C19:C20)</f>
        <v>1356105.9682352943</v>
      </c>
      <c r="D21" s="7">
        <f aca="true" t="shared" si="6" ref="D21:L21">SUM(D19:D20)</f>
        <v>725722.1387582722</v>
      </c>
      <c r="E21" s="7">
        <f t="shared" si="6"/>
        <v>718286.9409461629</v>
      </c>
      <c r="F21" s="7">
        <f t="shared" si="6"/>
        <v>712152.9027511725</v>
      </c>
      <c r="G21" s="7">
        <f t="shared" si="6"/>
        <v>707092.3212403054</v>
      </c>
      <c r="H21" s="7">
        <f t="shared" si="6"/>
        <v>702917.3414938406</v>
      </c>
      <c r="I21" s="7">
        <f t="shared" si="6"/>
        <v>699472.9832030064</v>
      </c>
      <c r="J21" s="7">
        <f t="shared" si="6"/>
        <v>696631.387613069</v>
      </c>
      <c r="K21" s="7">
        <f t="shared" si="6"/>
        <v>694287.0712513701</v>
      </c>
      <c r="L21" s="7">
        <f t="shared" si="6"/>
        <v>692646.0387400847</v>
      </c>
    </row>
    <row r="22" spans="1:12" ht="14.25">
      <c r="A22" s="62" t="s">
        <v>118</v>
      </c>
      <c r="B22" s="1" t="s">
        <v>112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</row>
    <row r="23" spans="1:12" ht="14.25">
      <c r="A23" s="59" t="s">
        <v>113</v>
      </c>
      <c r="B23" s="1" t="s">
        <v>114</v>
      </c>
      <c r="C23" s="7">
        <f aca="true" t="shared" si="7" ref="C23:L23">SUM(C21:C22)</f>
        <v>1356105.9682352943</v>
      </c>
      <c r="D23" s="7">
        <f t="shared" si="7"/>
        <v>725722.1387582722</v>
      </c>
      <c r="E23" s="7">
        <f t="shared" si="7"/>
        <v>718286.9409461629</v>
      </c>
      <c r="F23" s="7">
        <f t="shared" si="7"/>
        <v>712152.9027511725</v>
      </c>
      <c r="G23" s="7">
        <f t="shared" si="7"/>
        <v>707092.3212403054</v>
      </c>
      <c r="H23" s="7">
        <f t="shared" si="7"/>
        <v>702917.3414938406</v>
      </c>
      <c r="I23" s="7">
        <f t="shared" si="7"/>
        <v>699472.9832030064</v>
      </c>
      <c r="J23" s="7">
        <f t="shared" si="7"/>
        <v>696631.387613069</v>
      </c>
      <c r="K23" s="7">
        <f t="shared" si="7"/>
        <v>694287.0712513701</v>
      </c>
      <c r="L23" s="7">
        <f t="shared" si="7"/>
        <v>692646.0387400847</v>
      </c>
    </row>
    <row r="24" spans="1:12" ht="14.25">
      <c r="A24" s="59"/>
      <c r="B24" s="1" t="s">
        <v>115</v>
      </c>
      <c r="C24" s="7">
        <f>C23</f>
        <v>1356105.9682352943</v>
      </c>
      <c r="D24" s="7">
        <f>C24+D23</f>
        <v>2081828.1069935665</v>
      </c>
      <c r="E24" s="7">
        <f aca="true" t="shared" si="8" ref="E24:L24">D24+E23</f>
        <v>2800115.0479397294</v>
      </c>
      <c r="F24" s="7">
        <f t="shared" si="8"/>
        <v>3512267.950690902</v>
      </c>
      <c r="G24" s="7">
        <f t="shared" si="8"/>
        <v>4219360.271931207</v>
      </c>
      <c r="H24" s="7">
        <f t="shared" si="8"/>
        <v>4922277.613425047</v>
      </c>
      <c r="I24" s="7">
        <f t="shared" si="8"/>
        <v>5621750.596628053</v>
      </c>
      <c r="J24" s="7">
        <f t="shared" si="8"/>
        <v>6318381.984241122</v>
      </c>
      <c r="K24" s="7">
        <f t="shared" si="8"/>
        <v>7012669.055492492</v>
      </c>
      <c r="L24" s="7">
        <f t="shared" si="8"/>
        <v>7705315.094232577</v>
      </c>
    </row>
    <row r="25" spans="1:12" ht="14.25">
      <c r="A25" s="65"/>
      <c r="B25" s="2"/>
      <c r="C25" s="66"/>
      <c r="D25" s="66"/>
      <c r="E25" s="66"/>
      <c r="F25" s="66"/>
      <c r="G25" s="66"/>
      <c r="H25" s="66"/>
      <c r="I25" s="66"/>
      <c r="J25" s="66"/>
      <c r="K25" s="66"/>
      <c r="L25" s="66"/>
    </row>
    <row r="26" spans="1:12" ht="14.25">
      <c r="A26" s="67" t="s">
        <v>116</v>
      </c>
      <c r="B26" s="1" t="s">
        <v>117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</row>
    <row r="27" spans="1:12" ht="14.25">
      <c r="A27" s="68"/>
      <c r="B27" s="1" t="s">
        <v>120</v>
      </c>
      <c r="C27" s="8">
        <v>6000</v>
      </c>
      <c r="D27" s="8">
        <v>6000</v>
      </c>
      <c r="E27" s="8">
        <v>6000</v>
      </c>
      <c r="F27" s="8">
        <v>6000</v>
      </c>
      <c r="G27" s="8">
        <v>6000</v>
      </c>
      <c r="H27" s="8">
        <v>6000</v>
      </c>
      <c r="I27" s="8">
        <v>6000</v>
      </c>
      <c r="J27" s="8">
        <v>6000</v>
      </c>
      <c r="K27" s="8">
        <v>6000</v>
      </c>
      <c r="L27" s="8">
        <v>6000</v>
      </c>
    </row>
    <row r="28" spans="1:12" ht="14.25">
      <c r="A28" s="68"/>
      <c r="B28" s="1" t="s">
        <v>122</v>
      </c>
      <c r="C28" s="8">
        <f>(C5+C6+C7+C10+C12)/C27</f>
        <v>750.4529268627451</v>
      </c>
      <c r="D28" s="8">
        <f aca="true" t="shared" si="9" ref="D28:L28">(D5+D6+D7+D10+D12)/D27</f>
        <v>750.1506254460784</v>
      </c>
      <c r="E28" s="8">
        <f t="shared" si="9"/>
        <v>749.9012267773284</v>
      </c>
      <c r="F28" s="8">
        <f t="shared" si="9"/>
        <v>749.6954728756097</v>
      </c>
      <c r="G28" s="8">
        <f t="shared" si="9"/>
        <v>749.5257259066917</v>
      </c>
      <c r="H28" s="8">
        <f t="shared" si="9"/>
        <v>749.3856846573343</v>
      </c>
      <c r="I28" s="8">
        <f t="shared" si="9"/>
        <v>749.2701506266145</v>
      </c>
      <c r="J28" s="8">
        <f t="shared" si="9"/>
        <v>749.1748350512706</v>
      </c>
      <c r="K28" s="8">
        <f t="shared" si="9"/>
        <v>749.096199701612</v>
      </c>
      <c r="L28" s="8">
        <f t="shared" si="9"/>
        <v>748.9336493757717</v>
      </c>
    </row>
    <row r="29" spans="1:12" ht="14.25">
      <c r="A29" s="69"/>
      <c r="B29" s="3" t="s">
        <v>121</v>
      </c>
      <c r="C29" s="7">
        <f>C28*0.75</f>
        <v>562.8396951470588</v>
      </c>
      <c r="D29" s="7">
        <f aca="true" t="shared" si="10" ref="D29:L29">D28*0.75</f>
        <v>562.6129690845588</v>
      </c>
      <c r="E29" s="7">
        <f t="shared" si="10"/>
        <v>562.4259200829963</v>
      </c>
      <c r="F29" s="7">
        <f t="shared" si="10"/>
        <v>562.2716046567073</v>
      </c>
      <c r="G29" s="7">
        <f t="shared" si="10"/>
        <v>562.1442944300188</v>
      </c>
      <c r="H29" s="7">
        <f t="shared" si="10"/>
        <v>562.0392634930007</v>
      </c>
      <c r="I29" s="7">
        <f t="shared" si="10"/>
        <v>561.9526129699609</v>
      </c>
      <c r="J29" s="7">
        <f t="shared" si="10"/>
        <v>561.881126288453</v>
      </c>
      <c r="K29" s="7">
        <f t="shared" si="10"/>
        <v>561.822149776209</v>
      </c>
      <c r="L29" s="7">
        <f t="shared" si="10"/>
        <v>561.7002370318287</v>
      </c>
    </row>
  </sheetData>
  <printOptions/>
  <pageMargins left="0.75" right="0.75" top="1" bottom="1" header="0.512" footer="0.51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17" sqref="H17"/>
    </sheetView>
  </sheetViews>
  <sheetFormatPr defaultColWidth="9.00390625" defaultRowHeight="14.25"/>
  <sheetData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workbookViewId="0" topLeftCell="A1">
      <selection activeCell="D28" sqref="D28"/>
    </sheetView>
  </sheetViews>
  <sheetFormatPr defaultColWidth="9.00390625" defaultRowHeight="14.25"/>
  <cols>
    <col min="1" max="1" width="13.00390625" style="0" customWidth="1"/>
    <col min="2" max="2" width="12.25390625" style="0" customWidth="1"/>
    <col min="3" max="3" width="5.375" style="0" customWidth="1"/>
    <col min="4" max="4" width="17.75390625" style="0" customWidth="1"/>
    <col min="5" max="5" width="9.625" style="0" customWidth="1"/>
    <col min="6" max="6" width="7.375" style="0" customWidth="1"/>
    <col min="7" max="7" width="9.75390625" style="0" customWidth="1"/>
  </cols>
  <sheetData>
    <row r="1" spans="1:7" s="6" customFormat="1" ht="14.25">
      <c r="A1" s="77" t="s">
        <v>2</v>
      </c>
      <c r="B1" s="77" t="s">
        <v>71</v>
      </c>
      <c r="C1" s="77" t="s">
        <v>70</v>
      </c>
      <c r="D1" s="77" t="s">
        <v>59</v>
      </c>
      <c r="E1" s="77" t="s">
        <v>72</v>
      </c>
      <c r="F1" s="77" t="s">
        <v>29</v>
      </c>
      <c r="G1" s="77" t="s">
        <v>58</v>
      </c>
    </row>
    <row r="2" spans="1:7" ht="14.25">
      <c r="A2" s="8" t="s">
        <v>1</v>
      </c>
      <c r="B2" s="8">
        <v>500000</v>
      </c>
      <c r="C2" s="8">
        <v>3</v>
      </c>
      <c r="D2" s="8">
        <f>B2*C2</f>
        <v>1500000</v>
      </c>
      <c r="E2" s="8">
        <f>(B11-E5)*D2/D6</f>
        <v>705.8823529411765</v>
      </c>
      <c r="F2" s="8">
        <v>400</v>
      </c>
      <c r="G2" s="8">
        <f>E2*F2</f>
        <v>282352.9411764706</v>
      </c>
    </row>
    <row r="3" spans="1:7" ht="14.25">
      <c r="A3" s="8" t="s">
        <v>169</v>
      </c>
      <c r="B3" s="8">
        <v>50000</v>
      </c>
      <c r="C3" s="8">
        <v>30</v>
      </c>
      <c r="D3" s="8">
        <f>B3*C3</f>
        <v>1500000</v>
      </c>
      <c r="E3" s="8">
        <f>(B11-E5)*D3/D6</f>
        <v>705.8823529411765</v>
      </c>
      <c r="F3" s="8">
        <v>600</v>
      </c>
      <c r="G3" s="8">
        <f>E3*F3</f>
        <v>423529.4117647059</v>
      </c>
    </row>
    <row r="4" spans="1:7" ht="14.25">
      <c r="A4" s="8" t="s">
        <v>5</v>
      </c>
      <c r="B4" s="8">
        <v>50000</v>
      </c>
      <c r="C4" s="8">
        <v>25</v>
      </c>
      <c r="D4" s="8">
        <f>B4*C4</f>
        <v>1250000</v>
      </c>
      <c r="E4" s="8">
        <f>(B11-E5)*D4/D6</f>
        <v>588.2352941176471</v>
      </c>
      <c r="F4" s="8">
        <v>600</v>
      </c>
      <c r="G4" s="8">
        <f>E4*F4</f>
        <v>352941.17647058825</v>
      </c>
    </row>
    <row r="5" spans="1:7" ht="14.25">
      <c r="A5" s="8" t="s">
        <v>4</v>
      </c>
      <c r="B5" s="8">
        <v>0</v>
      </c>
      <c r="C5" s="8"/>
      <c r="D5" s="8">
        <f>B5*C5</f>
        <v>0</v>
      </c>
      <c r="E5" s="8">
        <f>B11*2/3</f>
        <v>4000</v>
      </c>
      <c r="F5" s="8">
        <v>1500</v>
      </c>
      <c r="G5" s="8">
        <f>E5*F5</f>
        <v>6000000</v>
      </c>
    </row>
    <row r="6" spans="1:7" ht="14.25">
      <c r="A6" s="8" t="s">
        <v>20</v>
      </c>
      <c r="B6" s="8"/>
      <c r="C6" s="8"/>
      <c r="D6" s="8">
        <f>SUM(D2:D5)</f>
        <v>4250000</v>
      </c>
      <c r="E6" s="8">
        <f>SUM(E2:E5)</f>
        <v>6000</v>
      </c>
      <c r="F6" s="8"/>
      <c r="G6" s="8">
        <f>SUM(G2:G5)</f>
        <v>7058823.529411765</v>
      </c>
    </row>
    <row r="7" spans="1:7" ht="14.25">
      <c r="A7" s="36"/>
      <c r="B7" s="36"/>
      <c r="C7" s="36"/>
      <c r="D7" s="36"/>
      <c r="E7" s="36"/>
      <c r="F7" s="36"/>
      <c r="G7" s="37"/>
    </row>
    <row r="8" spans="1:7" ht="14.25">
      <c r="A8" s="36"/>
      <c r="B8" s="36"/>
      <c r="C8" s="36"/>
      <c r="D8" s="36"/>
      <c r="E8" s="36"/>
      <c r="F8" s="36"/>
      <c r="G8" s="37"/>
    </row>
    <row r="9" spans="1:7" ht="14.25">
      <c r="A9" s="36"/>
      <c r="B9" s="36"/>
      <c r="C9" s="36"/>
      <c r="D9" s="36"/>
      <c r="E9" s="36"/>
      <c r="F9" s="36"/>
      <c r="G9" s="37"/>
    </row>
    <row r="10" spans="1:7" s="6" customFormat="1" ht="14.25">
      <c r="A10" s="77" t="s">
        <v>39</v>
      </c>
      <c r="B10" s="77" t="s">
        <v>36</v>
      </c>
      <c r="C10" s="77"/>
      <c r="D10" s="77" t="s">
        <v>38</v>
      </c>
      <c r="E10" s="38"/>
      <c r="F10" s="39"/>
      <c r="G10" s="39"/>
    </row>
    <row r="11" spans="1:7" ht="14.25">
      <c r="A11" s="8" t="s">
        <v>46</v>
      </c>
      <c r="B11" s="8">
        <v>6000</v>
      </c>
      <c r="C11" s="8" t="s">
        <v>40</v>
      </c>
      <c r="D11" s="8">
        <f>G6</f>
        <v>7058823.529411765</v>
      </c>
      <c r="E11" s="40"/>
      <c r="F11" s="37"/>
      <c r="G11" s="37"/>
    </row>
    <row r="12" spans="1:7" ht="14.25">
      <c r="A12" s="8" t="s">
        <v>47</v>
      </c>
      <c r="B12" s="8">
        <v>6000</v>
      </c>
      <c r="C12" s="8" t="s">
        <v>40</v>
      </c>
      <c r="D12" s="8">
        <f>G6</f>
        <v>7058823.529411765</v>
      </c>
      <c r="E12" s="40"/>
      <c r="F12" s="37"/>
      <c r="G12" s="37"/>
    </row>
    <row r="13" spans="1:7" ht="14.25">
      <c r="A13" s="8" t="s">
        <v>48</v>
      </c>
      <c r="B13" s="8">
        <v>6000</v>
      </c>
      <c r="C13" s="8" t="s">
        <v>40</v>
      </c>
      <c r="D13" s="8">
        <f>G6</f>
        <v>7058823.529411765</v>
      </c>
      <c r="E13" s="40"/>
      <c r="F13" s="39"/>
      <c r="G13" s="37"/>
    </row>
    <row r="14" spans="1:7" ht="14.25">
      <c r="A14" s="8" t="s">
        <v>49</v>
      </c>
      <c r="B14" s="8">
        <v>6000</v>
      </c>
      <c r="C14" s="8" t="s">
        <v>40</v>
      </c>
      <c r="D14" s="8">
        <f>G6</f>
        <v>7058823.529411765</v>
      </c>
      <c r="E14" s="40"/>
      <c r="F14" s="37"/>
      <c r="G14" s="37"/>
    </row>
    <row r="15" spans="1:7" ht="14.25">
      <c r="A15" s="8" t="s">
        <v>50</v>
      </c>
      <c r="B15" s="8">
        <v>6000</v>
      </c>
      <c r="C15" s="8" t="s">
        <v>40</v>
      </c>
      <c r="D15" s="8">
        <f>G6</f>
        <v>7058823.529411765</v>
      </c>
      <c r="E15" s="40"/>
      <c r="F15" s="37"/>
      <c r="G15" s="37"/>
    </row>
    <row r="16" spans="1:7" ht="14.25">
      <c r="A16" s="8" t="s">
        <v>51</v>
      </c>
      <c r="B16" s="8">
        <v>6000</v>
      </c>
      <c r="C16" s="8" t="s">
        <v>40</v>
      </c>
      <c r="D16" s="8">
        <f>G6</f>
        <v>7058823.529411765</v>
      </c>
      <c r="E16" s="40"/>
      <c r="F16" s="37"/>
      <c r="G16" s="37"/>
    </row>
    <row r="17" spans="1:7" ht="14.25">
      <c r="A17" s="8" t="s">
        <v>52</v>
      </c>
      <c r="B17" s="8">
        <v>6000</v>
      </c>
      <c r="C17" s="8" t="s">
        <v>40</v>
      </c>
      <c r="D17" s="8">
        <f>G6</f>
        <v>7058823.529411765</v>
      </c>
      <c r="E17" s="40"/>
      <c r="F17" s="37"/>
      <c r="G17" s="37"/>
    </row>
    <row r="18" spans="1:7" ht="14.25">
      <c r="A18" s="8" t="s">
        <v>53</v>
      </c>
      <c r="B18" s="8">
        <v>6000</v>
      </c>
      <c r="C18" s="8" t="s">
        <v>40</v>
      </c>
      <c r="D18" s="8">
        <f>G6</f>
        <v>7058823.529411765</v>
      </c>
      <c r="E18" s="40"/>
      <c r="F18" s="37"/>
      <c r="G18" s="37"/>
    </row>
    <row r="19" spans="1:7" ht="14.25">
      <c r="A19" s="8" t="s">
        <v>54</v>
      </c>
      <c r="B19" s="8">
        <v>6000</v>
      </c>
      <c r="C19" s="8" t="s">
        <v>40</v>
      </c>
      <c r="D19" s="8">
        <f>G6</f>
        <v>7058823.529411765</v>
      </c>
      <c r="E19" s="40"/>
      <c r="F19" s="37"/>
      <c r="G19" s="37"/>
    </row>
    <row r="20" spans="1:7" ht="14.25">
      <c r="A20" s="8" t="s">
        <v>55</v>
      </c>
      <c r="B20" s="8">
        <v>6000</v>
      </c>
      <c r="C20" s="8" t="s">
        <v>40</v>
      </c>
      <c r="D20" s="8">
        <f>G6</f>
        <v>7058823.529411765</v>
      </c>
      <c r="E20" s="40"/>
      <c r="F20" s="37"/>
      <c r="G20" s="37"/>
    </row>
  </sheetData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7"/>
  <sheetViews>
    <sheetView workbookViewId="0" topLeftCell="A1">
      <selection activeCell="I18" sqref="I18"/>
    </sheetView>
  </sheetViews>
  <sheetFormatPr defaultColWidth="9.00390625" defaultRowHeight="14.25"/>
  <cols>
    <col min="1" max="1" width="22.50390625" style="0" customWidth="1"/>
    <col min="2" max="2" width="15.75390625" style="0" customWidth="1"/>
    <col min="3" max="3" width="6.00390625" style="0" customWidth="1"/>
    <col min="4" max="4" width="9.375" style="0" customWidth="1"/>
    <col min="5" max="5" width="11.125" style="0" customWidth="1"/>
    <col min="6" max="6" width="9.875" style="0" bestFit="1" customWidth="1"/>
    <col min="7" max="7" width="12.25390625" style="0" customWidth="1"/>
  </cols>
  <sheetData>
    <row r="1" ht="14.25">
      <c r="A1" t="s">
        <v>57</v>
      </c>
    </row>
    <row r="3" spans="1:7" ht="14.25">
      <c r="A3" s="58" t="s">
        <v>61</v>
      </c>
      <c r="B3" s="58"/>
      <c r="C3" s="58" t="s">
        <v>34</v>
      </c>
      <c r="D3" s="58" t="s">
        <v>30</v>
      </c>
      <c r="E3" s="58" t="s">
        <v>29</v>
      </c>
      <c r="F3" s="58" t="s">
        <v>60</v>
      </c>
      <c r="G3" s="58" t="s">
        <v>62</v>
      </c>
    </row>
    <row r="4" spans="1:7" ht="14.25">
      <c r="A4" s="3" t="s">
        <v>8</v>
      </c>
      <c r="B4" s="1" t="s">
        <v>7</v>
      </c>
      <c r="C4" s="1">
        <v>1</v>
      </c>
      <c r="D4" s="1" t="s">
        <v>65</v>
      </c>
      <c r="E4" s="8"/>
      <c r="F4" s="8">
        <f>E4*C4</f>
        <v>0</v>
      </c>
      <c r="G4" s="1"/>
    </row>
    <row r="5" spans="1:7" ht="14.25">
      <c r="A5" s="3"/>
      <c r="B5" s="1" t="s">
        <v>9</v>
      </c>
      <c r="C5" s="1">
        <v>1</v>
      </c>
      <c r="D5" s="1" t="s">
        <v>65</v>
      </c>
      <c r="E5" s="8"/>
      <c r="F5" s="8">
        <f>E5*C5</f>
        <v>0</v>
      </c>
      <c r="G5" s="1"/>
    </row>
    <row r="6" spans="1:7" ht="14.25">
      <c r="A6" s="3" t="s">
        <v>10</v>
      </c>
      <c r="B6" s="1" t="s">
        <v>11</v>
      </c>
      <c r="C6" s="1">
        <v>1</v>
      </c>
      <c r="D6" s="1" t="s">
        <v>65</v>
      </c>
      <c r="E6" s="8">
        <v>100000</v>
      </c>
      <c r="F6" s="8">
        <f>E6*C6</f>
        <v>100000</v>
      </c>
      <c r="G6" s="1"/>
    </row>
    <row r="7" spans="1:7" ht="14.25">
      <c r="A7" s="1"/>
      <c r="B7" s="1" t="s">
        <v>12</v>
      </c>
      <c r="C7" s="1">
        <v>1</v>
      </c>
      <c r="D7" s="1" t="s">
        <v>65</v>
      </c>
      <c r="E7" s="8">
        <v>100000</v>
      </c>
      <c r="F7" s="8">
        <f>E7*C7</f>
        <v>100000</v>
      </c>
      <c r="G7" s="1"/>
    </row>
    <row r="8" spans="1:7" ht="14.25">
      <c r="A8" s="1"/>
      <c r="B8" s="1" t="s">
        <v>13</v>
      </c>
      <c r="C8" s="1">
        <v>1</v>
      </c>
      <c r="D8" s="1" t="s">
        <v>65</v>
      </c>
      <c r="E8" s="8">
        <v>100000</v>
      </c>
      <c r="F8" s="8">
        <f>E8*C8</f>
        <v>100000</v>
      </c>
      <c r="G8" s="1"/>
    </row>
    <row r="9" spans="1:7" ht="14.25">
      <c r="A9" s="1"/>
      <c r="B9" s="1" t="s">
        <v>14</v>
      </c>
      <c r="C9" s="1">
        <v>1</v>
      </c>
      <c r="D9" s="1" t="s">
        <v>65</v>
      </c>
      <c r="E9" s="8">
        <f>F37</f>
        <v>2701650</v>
      </c>
      <c r="F9" s="8">
        <f>F37</f>
        <v>2701650</v>
      </c>
      <c r="G9" s="1"/>
    </row>
    <row r="10" spans="1:7" ht="14.25">
      <c r="A10" s="1"/>
      <c r="B10" s="1" t="s">
        <v>15</v>
      </c>
      <c r="C10" s="1">
        <v>1</v>
      </c>
      <c r="D10" s="1" t="s">
        <v>65</v>
      </c>
      <c r="E10" s="8">
        <v>500000</v>
      </c>
      <c r="F10" s="8">
        <f>E10*C10</f>
        <v>500000</v>
      </c>
      <c r="G10" s="1" t="s">
        <v>66</v>
      </c>
    </row>
    <row r="11" spans="1:7" ht="14.25">
      <c r="A11" s="1"/>
      <c r="B11" s="1" t="s">
        <v>67</v>
      </c>
      <c r="C11" s="1">
        <v>1</v>
      </c>
      <c r="D11" s="1" t="s">
        <v>65</v>
      </c>
      <c r="E11" s="8">
        <v>200000</v>
      </c>
      <c r="F11" s="8">
        <f>E11*C11</f>
        <v>200000</v>
      </c>
      <c r="G11" s="1"/>
    </row>
    <row r="12" spans="1:7" ht="14.25">
      <c r="A12" s="1"/>
      <c r="B12" s="1" t="s">
        <v>20</v>
      </c>
      <c r="C12" s="1"/>
      <c r="D12" s="1" t="s">
        <v>32</v>
      </c>
      <c r="E12" s="8"/>
      <c r="F12" s="8">
        <f>SUM(F4:F11)</f>
        <v>3701650</v>
      </c>
      <c r="G12" s="1"/>
    </row>
    <row r="15" ht="14.25">
      <c r="A15" t="s">
        <v>133</v>
      </c>
    </row>
    <row r="16" spans="1:6" ht="14.25">
      <c r="A16" s="70" t="s">
        <v>126</v>
      </c>
      <c r="B16" s="70" t="s">
        <v>134</v>
      </c>
      <c r="C16" s="70" t="s">
        <v>34</v>
      </c>
      <c r="D16" s="70" t="s">
        <v>30</v>
      </c>
      <c r="E16" s="70" t="s">
        <v>135</v>
      </c>
      <c r="F16" s="70" t="s">
        <v>136</v>
      </c>
    </row>
    <row r="17" spans="1:6" ht="14.25">
      <c r="A17" s="71" t="s">
        <v>137</v>
      </c>
      <c r="B17" s="72"/>
      <c r="C17" s="73">
        <v>1</v>
      </c>
      <c r="D17" s="73" t="s">
        <v>65</v>
      </c>
      <c r="E17" s="74">
        <v>300000</v>
      </c>
      <c r="F17" s="74">
        <f>C17*E17</f>
        <v>300000</v>
      </c>
    </row>
    <row r="18" spans="1:6" ht="14.25">
      <c r="A18" s="71" t="s">
        <v>138</v>
      </c>
      <c r="B18" s="72"/>
      <c r="C18" s="73">
        <v>1</v>
      </c>
      <c r="D18" s="73" t="s">
        <v>65</v>
      </c>
      <c r="E18" s="74">
        <v>90000</v>
      </c>
      <c r="F18" s="74">
        <f aca="true" t="shared" si="0" ref="F18:F29">C18*E18</f>
        <v>90000</v>
      </c>
    </row>
    <row r="19" spans="1:6" ht="14.25">
      <c r="A19" s="71" t="s">
        <v>139</v>
      </c>
      <c r="B19" s="72"/>
      <c r="C19" s="73">
        <v>1</v>
      </c>
      <c r="D19" s="73" t="s">
        <v>65</v>
      </c>
      <c r="E19" s="74">
        <v>50000</v>
      </c>
      <c r="F19" s="74">
        <f t="shared" si="0"/>
        <v>50000</v>
      </c>
    </row>
    <row r="20" spans="1:6" ht="14.25">
      <c r="A20" s="1" t="s">
        <v>140</v>
      </c>
      <c r="B20" s="1" t="s">
        <v>141</v>
      </c>
      <c r="C20" s="75">
        <v>2</v>
      </c>
      <c r="D20" s="75" t="s">
        <v>63</v>
      </c>
      <c r="E20" s="76">
        <v>115000</v>
      </c>
      <c r="F20" s="74">
        <f t="shared" si="0"/>
        <v>230000</v>
      </c>
    </row>
    <row r="21" spans="1:6" ht="14.25">
      <c r="A21" s="1" t="s">
        <v>142</v>
      </c>
      <c r="B21" s="1" t="s">
        <v>143</v>
      </c>
      <c r="C21" s="75">
        <v>4</v>
      </c>
      <c r="D21" s="75" t="s">
        <v>63</v>
      </c>
      <c r="E21" s="76">
        <v>115000</v>
      </c>
      <c r="F21" s="74">
        <f t="shared" si="0"/>
        <v>460000</v>
      </c>
    </row>
    <row r="22" spans="1:6" ht="14.25">
      <c r="A22" s="1" t="s">
        <v>144</v>
      </c>
      <c r="B22" s="1" t="s">
        <v>145</v>
      </c>
      <c r="C22" s="75">
        <v>1</v>
      </c>
      <c r="D22" s="75" t="s">
        <v>63</v>
      </c>
      <c r="E22" s="76">
        <v>115000</v>
      </c>
      <c r="F22" s="74">
        <f t="shared" si="0"/>
        <v>115000</v>
      </c>
    </row>
    <row r="23" spans="1:6" ht="14.25">
      <c r="A23" s="1" t="s">
        <v>146</v>
      </c>
      <c r="B23" s="1" t="s">
        <v>147</v>
      </c>
      <c r="C23" s="75">
        <v>1</v>
      </c>
      <c r="D23" s="75" t="s">
        <v>64</v>
      </c>
      <c r="E23" s="76">
        <v>350000</v>
      </c>
      <c r="F23" s="74">
        <f t="shared" si="0"/>
        <v>350000</v>
      </c>
    </row>
    <row r="24" spans="1:6" ht="14.25">
      <c r="A24" s="1" t="s">
        <v>148</v>
      </c>
      <c r="B24" s="1"/>
      <c r="C24" s="75">
        <v>1</v>
      </c>
      <c r="D24" s="75" t="s">
        <v>64</v>
      </c>
      <c r="E24" s="76">
        <v>85000</v>
      </c>
      <c r="F24" s="74">
        <f t="shared" si="0"/>
        <v>85000</v>
      </c>
    </row>
    <row r="25" spans="1:6" ht="14.25">
      <c r="A25" s="1" t="s">
        <v>149</v>
      </c>
      <c r="B25" s="1"/>
      <c r="C25" s="75">
        <v>20</v>
      </c>
      <c r="D25" s="75" t="s">
        <v>150</v>
      </c>
      <c r="E25" s="76">
        <v>1500</v>
      </c>
      <c r="F25" s="74">
        <f t="shared" si="0"/>
        <v>30000</v>
      </c>
    </row>
    <row r="26" spans="1:6" ht="14.25">
      <c r="A26" s="1" t="s">
        <v>151</v>
      </c>
      <c r="B26" s="1"/>
      <c r="C26" s="75">
        <v>1</v>
      </c>
      <c r="D26" s="75" t="s">
        <v>64</v>
      </c>
      <c r="E26" s="76">
        <v>65000</v>
      </c>
      <c r="F26" s="74">
        <f t="shared" si="0"/>
        <v>65000</v>
      </c>
    </row>
    <row r="27" spans="1:6" ht="14.25">
      <c r="A27" s="1" t="s">
        <v>152</v>
      </c>
      <c r="B27" s="1"/>
      <c r="C27" s="75">
        <v>10</v>
      </c>
      <c r="D27" s="75" t="s">
        <v>64</v>
      </c>
      <c r="E27" s="76">
        <v>1500</v>
      </c>
      <c r="F27" s="74">
        <f t="shared" si="0"/>
        <v>15000</v>
      </c>
    </row>
    <row r="28" spans="1:6" ht="14.25">
      <c r="A28" s="1" t="s">
        <v>153</v>
      </c>
      <c r="B28" s="1"/>
      <c r="C28" s="75">
        <v>10</v>
      </c>
      <c r="D28" s="75" t="s">
        <v>64</v>
      </c>
      <c r="E28" s="76">
        <v>300</v>
      </c>
      <c r="F28" s="74">
        <f t="shared" si="0"/>
        <v>3000</v>
      </c>
    </row>
    <row r="29" spans="1:6" ht="14.25">
      <c r="A29" s="1" t="s">
        <v>154</v>
      </c>
      <c r="B29" s="1"/>
      <c r="C29" s="75">
        <v>1</v>
      </c>
      <c r="D29" s="75" t="s">
        <v>64</v>
      </c>
      <c r="E29" s="76">
        <v>50000</v>
      </c>
      <c r="F29" s="74">
        <f t="shared" si="0"/>
        <v>50000</v>
      </c>
    </row>
    <row r="30" spans="1:6" ht="14.25">
      <c r="A30" s="1" t="s">
        <v>20</v>
      </c>
      <c r="B30" s="1"/>
      <c r="C30" s="75"/>
      <c r="D30" s="75"/>
      <c r="E30" s="76"/>
      <c r="F30" s="76">
        <f>SUM(F17:F29)</f>
        <v>1843000</v>
      </c>
    </row>
    <row r="31" spans="1:6" ht="14.25">
      <c r="A31" s="1" t="s">
        <v>155</v>
      </c>
      <c r="B31" s="1"/>
      <c r="C31" s="75">
        <v>1</v>
      </c>
      <c r="D31" s="75" t="s">
        <v>65</v>
      </c>
      <c r="E31" s="76"/>
      <c r="F31" s="76">
        <v>150000</v>
      </c>
    </row>
    <row r="32" spans="1:6" ht="14.25">
      <c r="A32" s="1" t="s">
        <v>156</v>
      </c>
      <c r="B32" s="1" t="s">
        <v>157</v>
      </c>
      <c r="C32" s="75">
        <v>1</v>
      </c>
      <c r="D32" s="75" t="s">
        <v>65</v>
      </c>
      <c r="E32" s="76"/>
      <c r="F32" s="76">
        <v>180000</v>
      </c>
    </row>
    <row r="33" spans="1:6" ht="14.25">
      <c r="A33" s="1" t="s">
        <v>158</v>
      </c>
      <c r="B33" s="1"/>
      <c r="C33" s="75">
        <v>1</v>
      </c>
      <c r="D33" s="75" t="s">
        <v>65</v>
      </c>
      <c r="E33" s="76"/>
      <c r="F33" s="76">
        <v>100000</v>
      </c>
    </row>
    <row r="34" spans="1:6" ht="14.25">
      <c r="A34" s="1" t="s">
        <v>159</v>
      </c>
      <c r="B34" s="1"/>
      <c r="C34" s="75">
        <v>1</v>
      </c>
      <c r="D34" s="75" t="s">
        <v>65</v>
      </c>
      <c r="E34" s="76"/>
      <c r="F34" s="76">
        <v>300000</v>
      </c>
    </row>
    <row r="35" spans="1:6" ht="14.25">
      <c r="A35" s="1" t="s">
        <v>6</v>
      </c>
      <c r="B35" s="1"/>
      <c r="C35" s="75"/>
      <c r="D35" s="75"/>
      <c r="E35" s="76"/>
      <c r="F35" s="76">
        <f>SUM(F30:F34)</f>
        <v>2573000</v>
      </c>
    </row>
    <row r="36" spans="1:6" ht="14.25">
      <c r="A36" s="1" t="s">
        <v>160</v>
      </c>
      <c r="B36" s="1"/>
      <c r="C36" s="75"/>
      <c r="D36" s="75"/>
      <c r="E36" s="76"/>
      <c r="F36" s="76">
        <f>F35*0.05</f>
        <v>128650</v>
      </c>
    </row>
    <row r="37" spans="1:6" ht="14.25">
      <c r="A37" s="1" t="s">
        <v>161</v>
      </c>
      <c r="B37" s="1"/>
      <c r="C37" s="75"/>
      <c r="D37" s="75"/>
      <c r="E37" s="76"/>
      <c r="F37" s="76">
        <f>SUM(F35:F36)</f>
        <v>2701650</v>
      </c>
    </row>
  </sheetData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F63"/>
  <sheetViews>
    <sheetView workbookViewId="0" topLeftCell="A1">
      <selection activeCell="H38" sqref="H38"/>
    </sheetView>
  </sheetViews>
  <sheetFormatPr defaultColWidth="9.00390625" defaultRowHeight="14.25"/>
  <cols>
    <col min="1" max="1" width="17.50390625" style="0" customWidth="1"/>
    <col min="2" max="2" width="9.875" style="0" bestFit="1" customWidth="1"/>
    <col min="3" max="3" width="11.375" style="0" customWidth="1"/>
    <col min="4" max="4" width="10.625" style="0" customWidth="1"/>
  </cols>
  <sheetData>
    <row r="2" spans="1:5" ht="14.25">
      <c r="A2" s="13" t="s">
        <v>16</v>
      </c>
      <c r="B2" s="7"/>
      <c r="C2" s="7">
        <v>0</v>
      </c>
      <c r="D2" s="41" t="s">
        <v>32</v>
      </c>
      <c r="E2" s="7"/>
    </row>
    <row r="3" spans="1:5" ht="14.25">
      <c r="A3" s="13" t="s">
        <v>81</v>
      </c>
      <c r="B3" s="7"/>
      <c r="C3" s="7">
        <f>F14</f>
        <v>2250000</v>
      </c>
      <c r="D3" s="41" t="s">
        <v>32</v>
      </c>
      <c r="E3" s="7"/>
    </row>
    <row r="4" spans="1:5" ht="14.25">
      <c r="A4" s="13" t="s">
        <v>18</v>
      </c>
      <c r="B4" s="7"/>
      <c r="C4" s="7">
        <v>0</v>
      </c>
      <c r="D4" s="41" t="s">
        <v>32</v>
      </c>
      <c r="E4" s="7"/>
    </row>
    <row r="5" spans="1:5" ht="14.25">
      <c r="A5" s="13" t="s">
        <v>19</v>
      </c>
      <c r="B5" s="7"/>
      <c r="C5" s="7"/>
      <c r="D5" s="41" t="s">
        <v>32</v>
      </c>
      <c r="E5" s="7"/>
    </row>
    <row r="7" ht="14.25">
      <c r="A7" s="48" t="s">
        <v>75</v>
      </c>
    </row>
    <row r="8" spans="1:6" ht="14.25">
      <c r="A8" s="13" t="s">
        <v>126</v>
      </c>
      <c r="B8" s="58" t="s">
        <v>127</v>
      </c>
      <c r="C8" s="58" t="s">
        <v>123</v>
      </c>
      <c r="D8" s="78" t="s">
        <v>124</v>
      </c>
      <c r="E8" s="58" t="s">
        <v>125</v>
      </c>
      <c r="F8" s="58" t="s">
        <v>6</v>
      </c>
    </row>
    <row r="9" spans="1:6" ht="14.25">
      <c r="A9" s="34" t="s">
        <v>77</v>
      </c>
      <c r="B9" s="8">
        <v>6000</v>
      </c>
      <c r="C9" s="1">
        <v>0</v>
      </c>
      <c r="D9" s="1">
        <v>0</v>
      </c>
      <c r="E9" s="1">
        <v>0</v>
      </c>
      <c r="F9" s="8">
        <f>SUM(B9:E9)</f>
        <v>6000</v>
      </c>
    </row>
    <row r="10" spans="1:6" ht="14.25">
      <c r="A10" s="34" t="s">
        <v>78</v>
      </c>
      <c r="B10" s="8">
        <f>B9/4</f>
        <v>1500</v>
      </c>
      <c r="C10" s="8">
        <f>C9/4</f>
        <v>0</v>
      </c>
      <c r="D10" s="8">
        <f>D9/4</f>
        <v>0</v>
      </c>
      <c r="E10" s="8">
        <f>E9/4</f>
        <v>0</v>
      </c>
      <c r="F10" s="8">
        <f>F9/4</f>
        <v>1500</v>
      </c>
    </row>
    <row r="11" spans="1:6" ht="14.25">
      <c r="A11" s="34" t="s">
        <v>79</v>
      </c>
      <c r="B11" s="8">
        <v>200</v>
      </c>
      <c r="C11" s="8">
        <v>200</v>
      </c>
      <c r="D11" s="8">
        <v>200</v>
      </c>
      <c r="E11" s="8">
        <v>200</v>
      </c>
      <c r="F11" s="8">
        <v>200</v>
      </c>
    </row>
    <row r="12" spans="1:6" ht="14.25">
      <c r="A12" s="34" t="s">
        <v>80</v>
      </c>
      <c r="B12" s="8">
        <f>B10/B11</f>
        <v>7.5</v>
      </c>
      <c r="C12" s="8">
        <f>C10/C11</f>
        <v>0</v>
      </c>
      <c r="D12" s="8">
        <f>D10/D11</f>
        <v>0</v>
      </c>
      <c r="E12" s="8">
        <f>E10/E11</f>
        <v>0</v>
      </c>
      <c r="F12" s="8">
        <f>F10/F11</f>
        <v>7.5</v>
      </c>
    </row>
    <row r="13" spans="1:6" ht="14.25">
      <c r="A13" s="34" t="s">
        <v>82</v>
      </c>
      <c r="B13" s="8">
        <v>300000</v>
      </c>
      <c r="C13" s="7">
        <v>500000</v>
      </c>
      <c r="D13" s="7">
        <v>200000</v>
      </c>
      <c r="E13" s="7">
        <v>120000</v>
      </c>
      <c r="F13" s="7"/>
    </row>
    <row r="14" spans="1:6" ht="14.25">
      <c r="A14" s="34" t="s">
        <v>83</v>
      </c>
      <c r="B14" s="8">
        <f>B12*B13</f>
        <v>2250000</v>
      </c>
      <c r="C14" s="8">
        <f>C12*C13</f>
        <v>0</v>
      </c>
      <c r="D14" s="8">
        <f>D12*D13</f>
        <v>0</v>
      </c>
      <c r="E14" s="8">
        <f>E12*E13</f>
        <v>0</v>
      </c>
      <c r="F14" s="7">
        <f>SUM(B14:E14)</f>
        <v>2250000</v>
      </c>
    </row>
    <row r="15" spans="1:6" ht="14.25">
      <c r="A15" s="48"/>
      <c r="B15" s="36"/>
      <c r="C15" s="36"/>
      <c r="D15" s="36"/>
      <c r="E15" s="36"/>
      <c r="F15" s="66"/>
    </row>
    <row r="16" spans="1:6" ht="14.25">
      <c r="A16" s="48" t="s">
        <v>128</v>
      </c>
      <c r="B16" s="36"/>
      <c r="C16" s="36"/>
      <c r="D16" s="36"/>
      <c r="E16" s="36"/>
      <c r="F16" s="66"/>
    </row>
    <row r="17" spans="1:6" ht="14.25">
      <c r="A17" s="13" t="s">
        <v>36</v>
      </c>
      <c r="B17" s="8">
        <v>6000</v>
      </c>
      <c r="C17" s="36"/>
      <c r="D17" s="36"/>
      <c r="E17" s="36"/>
      <c r="F17" s="66"/>
    </row>
    <row r="18" spans="1:6" ht="14.25">
      <c r="A18" s="13" t="s">
        <v>162</v>
      </c>
      <c r="B18" s="8">
        <v>200</v>
      </c>
      <c r="C18" s="36"/>
      <c r="D18" s="36"/>
      <c r="E18" s="36"/>
      <c r="F18" s="66"/>
    </row>
    <row r="19" spans="1:6" ht="14.25">
      <c r="A19" s="13" t="s">
        <v>163</v>
      </c>
      <c r="B19" s="8">
        <f>B17/B18</f>
        <v>30</v>
      </c>
      <c r="C19" s="36"/>
      <c r="D19" s="36"/>
      <c r="E19" s="36"/>
      <c r="F19" s="66"/>
    </row>
    <row r="20" spans="1:6" ht="14.25">
      <c r="A20" s="13" t="s">
        <v>135</v>
      </c>
      <c r="B20" s="8">
        <v>6000</v>
      </c>
      <c r="C20" s="36"/>
      <c r="D20" s="36"/>
      <c r="E20" s="36"/>
      <c r="F20" s="66"/>
    </row>
    <row r="21" spans="1:6" ht="14.25">
      <c r="A21" s="13" t="s">
        <v>164</v>
      </c>
      <c r="B21" s="8">
        <f>B19*B20</f>
        <v>180000</v>
      </c>
      <c r="C21" s="36"/>
      <c r="D21" s="36"/>
      <c r="E21" s="36"/>
      <c r="F21" s="66"/>
    </row>
    <row r="22" spans="1:2" ht="14.25">
      <c r="A22" s="48"/>
      <c r="B22" s="36"/>
    </row>
    <row r="23" spans="1:2" ht="14.25">
      <c r="A23" s="48" t="s">
        <v>75</v>
      </c>
      <c r="B23" s="36"/>
    </row>
    <row r="24" spans="1:5" ht="14.25">
      <c r="A24" s="13" t="s">
        <v>39</v>
      </c>
      <c r="B24" s="77" t="s">
        <v>127</v>
      </c>
      <c r="C24" s="58" t="s">
        <v>128</v>
      </c>
      <c r="D24" s="58" t="s">
        <v>129</v>
      </c>
      <c r="E24" s="58" t="s">
        <v>6</v>
      </c>
    </row>
    <row r="25" spans="1:5" ht="14.25">
      <c r="A25" s="34" t="s">
        <v>46</v>
      </c>
      <c r="B25" s="8">
        <f>F14</f>
        <v>2250000</v>
      </c>
      <c r="C25" s="7">
        <f>B21</f>
        <v>180000</v>
      </c>
      <c r="D25" s="7">
        <v>100000</v>
      </c>
      <c r="E25" s="7">
        <f>SUM(B25:D25)</f>
        <v>2530000</v>
      </c>
    </row>
    <row r="26" spans="1:5" ht="14.25">
      <c r="A26" s="34" t="s">
        <v>47</v>
      </c>
      <c r="B26" s="8">
        <f>F14</f>
        <v>2250000</v>
      </c>
      <c r="C26" s="7">
        <v>180000</v>
      </c>
      <c r="D26" s="7">
        <v>100000</v>
      </c>
      <c r="E26" s="7">
        <f aca="true" t="shared" si="0" ref="E26:E33">SUM(B26:D26)</f>
        <v>2530000</v>
      </c>
    </row>
    <row r="27" spans="1:5" ht="14.25">
      <c r="A27" s="34" t="s">
        <v>48</v>
      </c>
      <c r="B27" s="8">
        <f>F14</f>
        <v>2250000</v>
      </c>
      <c r="C27" s="7">
        <v>180000</v>
      </c>
      <c r="D27" s="7">
        <v>100000</v>
      </c>
      <c r="E27" s="7">
        <f t="shared" si="0"/>
        <v>2530000</v>
      </c>
    </row>
    <row r="28" spans="1:5" ht="14.25">
      <c r="A28" s="34" t="s">
        <v>49</v>
      </c>
      <c r="B28" s="8">
        <f>F14</f>
        <v>2250000</v>
      </c>
      <c r="C28" s="7">
        <v>180000</v>
      </c>
      <c r="D28" s="7">
        <v>100000</v>
      </c>
      <c r="E28" s="7">
        <f t="shared" si="0"/>
        <v>2530000</v>
      </c>
    </row>
    <row r="29" spans="1:5" ht="14.25">
      <c r="A29" s="34" t="s">
        <v>50</v>
      </c>
      <c r="B29" s="8">
        <f>F14</f>
        <v>2250000</v>
      </c>
      <c r="C29" s="7">
        <v>180000</v>
      </c>
      <c r="D29" s="7">
        <v>100000</v>
      </c>
      <c r="E29" s="7">
        <f t="shared" si="0"/>
        <v>2530000</v>
      </c>
    </row>
    <row r="30" spans="1:5" ht="14.25">
      <c r="A30" s="34" t="s">
        <v>51</v>
      </c>
      <c r="B30" s="8">
        <f>F14</f>
        <v>2250000</v>
      </c>
      <c r="C30" s="7">
        <v>180000</v>
      </c>
      <c r="D30" s="7">
        <v>100000</v>
      </c>
      <c r="E30" s="7">
        <f t="shared" si="0"/>
        <v>2530000</v>
      </c>
    </row>
    <row r="31" spans="1:5" ht="14.25">
      <c r="A31" s="34" t="s">
        <v>52</v>
      </c>
      <c r="B31" s="8">
        <f>F14</f>
        <v>2250000</v>
      </c>
      <c r="C31" s="7">
        <v>180000</v>
      </c>
      <c r="D31" s="7">
        <v>100000</v>
      </c>
      <c r="E31" s="7">
        <f t="shared" si="0"/>
        <v>2530000</v>
      </c>
    </row>
    <row r="32" spans="1:5" ht="14.25">
      <c r="A32" s="34" t="s">
        <v>53</v>
      </c>
      <c r="B32" s="8">
        <f>F14</f>
        <v>2250000</v>
      </c>
      <c r="C32" s="7">
        <v>180000</v>
      </c>
      <c r="D32" s="7">
        <v>100000</v>
      </c>
      <c r="E32" s="7">
        <f t="shared" si="0"/>
        <v>2530000</v>
      </c>
    </row>
    <row r="33" spans="1:5" ht="14.25">
      <c r="A33" s="34" t="s">
        <v>54</v>
      </c>
      <c r="B33" s="8">
        <f>F14</f>
        <v>2250000</v>
      </c>
      <c r="C33" s="7">
        <v>180000</v>
      </c>
      <c r="D33" s="7">
        <v>100000</v>
      </c>
      <c r="E33" s="7">
        <f t="shared" si="0"/>
        <v>2530000</v>
      </c>
    </row>
    <row r="34" spans="1:5" ht="14.25">
      <c r="A34" s="34" t="s">
        <v>55</v>
      </c>
      <c r="B34" s="8">
        <f>F14</f>
        <v>2250000</v>
      </c>
      <c r="C34" s="7">
        <v>180000</v>
      </c>
      <c r="D34" s="7">
        <v>100000</v>
      </c>
      <c r="E34" s="7">
        <f>SUM(B34:D34)</f>
        <v>2530000</v>
      </c>
    </row>
    <row r="35" spans="1:2" ht="14.25">
      <c r="A35" s="48"/>
      <c r="B35" s="36"/>
    </row>
    <row r="36" spans="1:2" ht="14.25">
      <c r="A36" s="48" t="s">
        <v>100</v>
      </c>
      <c r="B36" s="36"/>
    </row>
    <row r="37" spans="1:4" ht="14.25">
      <c r="A37" s="13" t="s">
        <v>39</v>
      </c>
      <c r="B37" s="77" t="s">
        <v>101</v>
      </c>
      <c r="C37" s="58" t="s">
        <v>102</v>
      </c>
      <c r="D37" s="58" t="s">
        <v>6</v>
      </c>
    </row>
    <row r="38" spans="1:4" ht="14.25">
      <c r="A38" s="34" t="s">
        <v>46</v>
      </c>
      <c r="B38" s="8">
        <v>360000</v>
      </c>
      <c r="C38" s="8">
        <v>120000</v>
      </c>
      <c r="D38" s="8">
        <f>B38+C38</f>
        <v>480000</v>
      </c>
    </row>
    <row r="39" spans="1:4" ht="14.25">
      <c r="A39" s="34" t="s">
        <v>47</v>
      </c>
      <c r="B39" s="8">
        <v>360000</v>
      </c>
      <c r="C39" s="8">
        <v>120000</v>
      </c>
      <c r="D39" s="8">
        <f aca="true" t="shared" si="1" ref="D39:D47">B39+C39</f>
        <v>480000</v>
      </c>
    </row>
    <row r="40" spans="1:4" ht="14.25">
      <c r="A40" s="34" t="s">
        <v>48</v>
      </c>
      <c r="B40" s="8">
        <v>360000</v>
      </c>
      <c r="C40" s="8">
        <v>120000</v>
      </c>
      <c r="D40" s="8">
        <f t="shared" si="1"/>
        <v>480000</v>
      </c>
    </row>
    <row r="41" spans="1:4" ht="14.25">
      <c r="A41" s="34" t="s">
        <v>49</v>
      </c>
      <c r="B41" s="8">
        <v>360000</v>
      </c>
      <c r="C41" s="8">
        <v>120000</v>
      </c>
      <c r="D41" s="8">
        <f t="shared" si="1"/>
        <v>480000</v>
      </c>
    </row>
    <row r="42" spans="1:4" ht="14.25">
      <c r="A42" s="34" t="s">
        <v>50</v>
      </c>
      <c r="B42" s="8">
        <v>360000</v>
      </c>
      <c r="C42" s="8">
        <v>120000</v>
      </c>
      <c r="D42" s="8">
        <f t="shared" si="1"/>
        <v>480000</v>
      </c>
    </row>
    <row r="43" spans="1:4" ht="14.25">
      <c r="A43" s="34" t="s">
        <v>51</v>
      </c>
      <c r="B43" s="8">
        <v>360000</v>
      </c>
      <c r="C43" s="8">
        <v>120000</v>
      </c>
      <c r="D43" s="8">
        <f t="shared" si="1"/>
        <v>480000</v>
      </c>
    </row>
    <row r="44" spans="1:4" ht="14.25">
      <c r="A44" s="34" t="s">
        <v>52</v>
      </c>
      <c r="B44" s="8">
        <v>360000</v>
      </c>
      <c r="C44" s="8">
        <v>120000</v>
      </c>
      <c r="D44" s="8">
        <f t="shared" si="1"/>
        <v>480000</v>
      </c>
    </row>
    <row r="45" spans="1:4" ht="14.25">
      <c r="A45" s="34" t="s">
        <v>53</v>
      </c>
      <c r="B45" s="8">
        <v>360000</v>
      </c>
      <c r="C45" s="8">
        <v>120000</v>
      </c>
      <c r="D45" s="8">
        <f t="shared" si="1"/>
        <v>480000</v>
      </c>
    </row>
    <row r="46" spans="1:4" ht="14.25">
      <c r="A46" s="34" t="s">
        <v>54</v>
      </c>
      <c r="B46" s="8">
        <v>360000</v>
      </c>
      <c r="C46" s="8">
        <v>120000</v>
      </c>
      <c r="D46" s="8">
        <f t="shared" si="1"/>
        <v>480000</v>
      </c>
    </row>
    <row r="47" spans="1:4" ht="14.25">
      <c r="A47" s="34" t="s">
        <v>55</v>
      </c>
      <c r="B47" s="8">
        <v>360000</v>
      </c>
      <c r="C47" s="8">
        <v>120000</v>
      </c>
      <c r="D47" s="8">
        <f t="shared" si="1"/>
        <v>480000</v>
      </c>
    </row>
    <row r="48" spans="1:2" ht="14.25">
      <c r="A48" s="48"/>
      <c r="B48" s="36"/>
    </row>
    <row r="49" spans="1:2" ht="14.25">
      <c r="A49" s="48"/>
      <c r="B49" s="36"/>
    </row>
    <row r="50" ht="14.25">
      <c r="A50" s="48" t="s">
        <v>130</v>
      </c>
    </row>
    <row r="51" spans="1:3" ht="14.25">
      <c r="A51" s="13" t="s">
        <v>39</v>
      </c>
      <c r="B51" s="58" t="s">
        <v>84</v>
      </c>
      <c r="C51" s="58" t="s">
        <v>19</v>
      </c>
    </row>
    <row r="52" spans="1:3" ht="14.25">
      <c r="A52" s="34" t="s">
        <v>46</v>
      </c>
      <c r="B52" s="8">
        <f>SUM(フェースシート!F10)</f>
        <v>7058823.529411765</v>
      </c>
      <c r="C52" s="8">
        <f>B52*0.04</f>
        <v>282352.9411764706</v>
      </c>
    </row>
    <row r="53" spans="1:3" ht="14.25">
      <c r="A53" s="34" t="s">
        <v>47</v>
      </c>
      <c r="B53" s="8">
        <f>SUM(フェースシート!F11)</f>
        <v>7058823.529411765</v>
      </c>
      <c r="C53" s="8">
        <f aca="true" t="shared" si="2" ref="C53:C61">B53*0.04</f>
        <v>282352.9411764706</v>
      </c>
    </row>
    <row r="54" spans="1:3" ht="14.25">
      <c r="A54" s="34" t="s">
        <v>48</v>
      </c>
      <c r="B54" s="8">
        <f>SUM(フェースシート!F12)</f>
        <v>7058823.529411765</v>
      </c>
      <c r="C54" s="8">
        <f t="shared" si="2"/>
        <v>282352.9411764706</v>
      </c>
    </row>
    <row r="55" spans="1:3" ht="14.25">
      <c r="A55" s="34" t="s">
        <v>49</v>
      </c>
      <c r="B55" s="8">
        <f>SUM(フェースシート!F13)</f>
        <v>7058823.529411765</v>
      </c>
      <c r="C55" s="8">
        <f t="shared" si="2"/>
        <v>282352.9411764706</v>
      </c>
    </row>
    <row r="56" spans="1:3" ht="14.25">
      <c r="A56" s="34" t="s">
        <v>50</v>
      </c>
      <c r="B56" s="8">
        <f>SUM(フェースシート!F14)</f>
        <v>7058823.529411765</v>
      </c>
      <c r="C56" s="8">
        <f t="shared" si="2"/>
        <v>282352.9411764706</v>
      </c>
    </row>
    <row r="57" spans="1:3" ht="14.25">
      <c r="A57" s="34" t="s">
        <v>51</v>
      </c>
      <c r="B57" s="8">
        <f>SUM(フェースシート!F15)</f>
        <v>7058823.529411765</v>
      </c>
      <c r="C57" s="8">
        <f t="shared" si="2"/>
        <v>282352.9411764706</v>
      </c>
    </row>
    <row r="58" spans="1:3" ht="14.25">
      <c r="A58" s="34" t="s">
        <v>52</v>
      </c>
      <c r="B58" s="8">
        <f>SUM(フェースシート!F16)</f>
        <v>7058823.529411765</v>
      </c>
      <c r="C58" s="8">
        <f t="shared" si="2"/>
        <v>282352.9411764706</v>
      </c>
    </row>
    <row r="59" spans="1:3" ht="14.25">
      <c r="A59" s="34" t="s">
        <v>53</v>
      </c>
      <c r="B59" s="8">
        <f>SUM(フェースシート!F17)</f>
        <v>7058823.529411765</v>
      </c>
      <c r="C59" s="8">
        <f t="shared" si="2"/>
        <v>282352.9411764706</v>
      </c>
    </row>
    <row r="60" spans="1:3" ht="14.25">
      <c r="A60" s="34" t="s">
        <v>54</v>
      </c>
      <c r="B60" s="8">
        <f>SUM(フェースシート!F18)</f>
        <v>7058823.529411765</v>
      </c>
      <c r="C60" s="8">
        <f t="shared" si="2"/>
        <v>282352.9411764706</v>
      </c>
    </row>
    <row r="61" spans="1:3" ht="14.25">
      <c r="A61" s="34" t="s">
        <v>55</v>
      </c>
      <c r="B61" s="8">
        <f>SUM(フェースシート!F19)</f>
        <v>7058823.529411765</v>
      </c>
      <c r="C61" s="8">
        <f t="shared" si="2"/>
        <v>282352.9411764706</v>
      </c>
    </row>
    <row r="63" ht="14.25">
      <c r="A63" s="48"/>
    </row>
  </sheetData>
  <printOptions/>
  <pageMargins left="0.75" right="0.75" top="1" bottom="1" header="0.512" footer="0.51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D19"/>
  <sheetViews>
    <sheetView workbookViewId="0" topLeftCell="A1">
      <selection activeCell="J16" sqref="J16"/>
    </sheetView>
  </sheetViews>
  <sheetFormatPr defaultColWidth="9.00390625" defaultRowHeight="14.25"/>
  <cols>
    <col min="1" max="1" width="11.50390625" style="0" customWidth="1"/>
  </cols>
  <sheetData>
    <row r="2" ht="14.25">
      <c r="A2" t="s">
        <v>168</v>
      </c>
    </row>
    <row r="3" spans="1:4" ht="14.25">
      <c r="A3" s="58"/>
      <c r="B3" s="58" t="s">
        <v>166</v>
      </c>
      <c r="C3" s="58" t="s">
        <v>167</v>
      </c>
      <c r="D3" s="58" t="s">
        <v>58</v>
      </c>
    </row>
    <row r="4" spans="1:4" ht="14.25">
      <c r="A4" s="1" t="s">
        <v>165</v>
      </c>
      <c r="B4" s="7">
        <v>50000</v>
      </c>
      <c r="C4" s="7">
        <v>12</v>
      </c>
      <c r="D4" s="7">
        <f>B4*C4</f>
        <v>600000</v>
      </c>
    </row>
    <row r="5" spans="1:4" ht="14.25">
      <c r="A5" s="1" t="s">
        <v>27</v>
      </c>
      <c r="B5" s="7">
        <v>50000</v>
      </c>
      <c r="C5" s="7">
        <v>12</v>
      </c>
      <c r="D5" s="7">
        <f>B5*C5</f>
        <v>600000</v>
      </c>
    </row>
    <row r="6" spans="1:4" ht="14.25">
      <c r="A6" s="1" t="s">
        <v>6</v>
      </c>
      <c r="B6" s="7"/>
      <c r="C6" s="7"/>
      <c r="D6" s="7">
        <f>SUM(D4:D5)</f>
        <v>1200000</v>
      </c>
    </row>
    <row r="9" spans="1:2" ht="14.25">
      <c r="A9" s="58" t="s">
        <v>39</v>
      </c>
      <c r="B9" s="58" t="s">
        <v>58</v>
      </c>
    </row>
    <row r="10" spans="1:2" ht="14.25">
      <c r="A10" s="1" t="s">
        <v>46</v>
      </c>
      <c r="B10" s="7">
        <f>D6</f>
        <v>1200000</v>
      </c>
    </row>
    <row r="11" spans="1:2" ht="14.25">
      <c r="A11" s="1" t="s">
        <v>47</v>
      </c>
      <c r="B11" s="7">
        <f>D6</f>
        <v>1200000</v>
      </c>
    </row>
    <row r="12" spans="1:2" ht="14.25">
      <c r="A12" s="1" t="s">
        <v>48</v>
      </c>
      <c r="B12" s="7">
        <f>D6</f>
        <v>1200000</v>
      </c>
    </row>
    <row r="13" spans="1:2" ht="14.25">
      <c r="A13" s="1" t="s">
        <v>49</v>
      </c>
      <c r="B13" s="7">
        <f>D6</f>
        <v>1200000</v>
      </c>
    </row>
    <row r="14" spans="1:2" ht="14.25">
      <c r="A14" s="1" t="s">
        <v>50</v>
      </c>
      <c r="B14" s="7">
        <f>D6</f>
        <v>1200000</v>
      </c>
    </row>
    <row r="15" spans="1:2" ht="14.25">
      <c r="A15" s="1" t="s">
        <v>51</v>
      </c>
      <c r="B15" s="7">
        <f>D6</f>
        <v>1200000</v>
      </c>
    </row>
    <row r="16" spans="1:2" ht="14.25">
      <c r="A16" s="1" t="s">
        <v>52</v>
      </c>
      <c r="B16" s="7">
        <f>D6</f>
        <v>1200000</v>
      </c>
    </row>
    <row r="17" spans="1:2" ht="14.25">
      <c r="A17" s="1" t="s">
        <v>53</v>
      </c>
      <c r="B17" s="7">
        <f>D6</f>
        <v>1200000</v>
      </c>
    </row>
    <row r="18" spans="1:2" ht="14.25">
      <c r="A18" s="1" t="s">
        <v>54</v>
      </c>
      <c r="B18" s="7">
        <f>D6</f>
        <v>1200000</v>
      </c>
    </row>
    <row r="19" spans="1:2" ht="14.25">
      <c r="A19" s="1" t="s">
        <v>55</v>
      </c>
      <c r="B19" s="7">
        <f>D6</f>
        <v>1200000</v>
      </c>
    </row>
  </sheetData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8"/>
  <sheetViews>
    <sheetView workbookViewId="0" topLeftCell="A1">
      <selection activeCell="L4" sqref="L4"/>
    </sheetView>
  </sheetViews>
  <sheetFormatPr defaultColWidth="9.00390625" defaultRowHeight="14.25"/>
  <cols>
    <col min="1" max="1" width="14.75390625" style="0" customWidth="1"/>
    <col min="2" max="2" width="8.75390625" style="0" customWidth="1"/>
    <col min="3" max="3" width="4.75390625" style="0" customWidth="1"/>
    <col min="4" max="4" width="6.00390625" style="0" customWidth="1"/>
    <col min="5" max="5" width="7.25390625" style="0" customWidth="1"/>
  </cols>
  <sheetData>
    <row r="1" ht="14.25">
      <c r="B1" t="s">
        <v>60</v>
      </c>
    </row>
    <row r="2" spans="1:2" ht="14.25">
      <c r="A2" s="13" t="s">
        <v>35</v>
      </c>
      <c r="B2" s="7">
        <f>E9</f>
        <v>342000</v>
      </c>
    </row>
    <row r="3" spans="1:2" ht="14.25">
      <c r="A3" s="13" t="s">
        <v>42</v>
      </c>
      <c r="B3" s="7">
        <v>0</v>
      </c>
    </row>
    <row r="4" spans="1:2" ht="14.25">
      <c r="A4" s="13" t="s">
        <v>43</v>
      </c>
      <c r="B4" s="7">
        <v>0</v>
      </c>
    </row>
    <row r="5" spans="1:2" ht="14.25">
      <c r="A5" s="13" t="s">
        <v>44</v>
      </c>
      <c r="B5" s="7"/>
    </row>
    <row r="7" ht="14.25">
      <c r="A7" t="s">
        <v>35</v>
      </c>
    </row>
    <row r="8" spans="1:5" ht="14.25">
      <c r="A8" s="58" t="s">
        <v>39</v>
      </c>
      <c r="B8" s="58" t="s">
        <v>76</v>
      </c>
      <c r="C8" s="58" t="s">
        <v>35</v>
      </c>
      <c r="D8" s="78" t="s">
        <v>30</v>
      </c>
      <c r="E8" s="58" t="s">
        <v>85</v>
      </c>
    </row>
    <row r="9" spans="1:5" ht="14.25">
      <c r="A9" s="1" t="s">
        <v>46</v>
      </c>
      <c r="B9" s="7">
        <f>SUM(フェースシート!D10)</f>
        <v>6000</v>
      </c>
      <c r="C9" s="1">
        <v>57</v>
      </c>
      <c r="D9" s="1" t="s">
        <v>86</v>
      </c>
      <c r="E9" s="7">
        <f>B9*C9</f>
        <v>342000</v>
      </c>
    </row>
    <row r="10" spans="1:5" ht="14.25">
      <c r="A10" s="1" t="s">
        <v>47</v>
      </c>
      <c r="B10" s="7">
        <f>SUM(フェースシート!D11)</f>
        <v>6000</v>
      </c>
      <c r="C10" s="1">
        <v>57</v>
      </c>
      <c r="D10" s="1" t="s">
        <v>86</v>
      </c>
      <c r="E10" s="7">
        <f aca="true" t="shared" si="0" ref="E10:E18">B10*C10</f>
        <v>342000</v>
      </c>
    </row>
    <row r="11" spans="1:5" ht="14.25">
      <c r="A11" s="1" t="s">
        <v>48</v>
      </c>
      <c r="B11" s="7">
        <f>SUM(フェースシート!D12)</f>
        <v>6000</v>
      </c>
      <c r="C11" s="1">
        <v>57</v>
      </c>
      <c r="D11" s="1" t="s">
        <v>86</v>
      </c>
      <c r="E11" s="7">
        <f t="shared" si="0"/>
        <v>342000</v>
      </c>
    </row>
    <row r="12" spans="1:5" ht="14.25">
      <c r="A12" s="1" t="s">
        <v>49</v>
      </c>
      <c r="B12" s="7">
        <f>SUM(フェースシート!D13)</f>
        <v>6000</v>
      </c>
      <c r="C12" s="1">
        <v>57</v>
      </c>
      <c r="D12" s="1" t="s">
        <v>86</v>
      </c>
      <c r="E12" s="7">
        <f t="shared" si="0"/>
        <v>342000</v>
      </c>
    </row>
    <row r="13" spans="1:5" ht="14.25">
      <c r="A13" s="1" t="s">
        <v>50</v>
      </c>
      <c r="B13" s="7">
        <f>SUM(フェースシート!D14)</f>
        <v>6000</v>
      </c>
      <c r="C13" s="1">
        <v>57</v>
      </c>
      <c r="D13" s="1" t="s">
        <v>86</v>
      </c>
      <c r="E13" s="7">
        <f t="shared" si="0"/>
        <v>342000</v>
      </c>
    </row>
    <row r="14" spans="1:5" ht="14.25">
      <c r="A14" s="1" t="s">
        <v>51</v>
      </c>
      <c r="B14" s="7">
        <f>SUM(フェースシート!D15)</f>
        <v>6000</v>
      </c>
      <c r="C14" s="1">
        <v>57</v>
      </c>
      <c r="D14" s="1" t="s">
        <v>86</v>
      </c>
      <c r="E14" s="7">
        <f t="shared" si="0"/>
        <v>342000</v>
      </c>
    </row>
    <row r="15" spans="1:5" ht="14.25">
      <c r="A15" s="1" t="s">
        <v>52</v>
      </c>
      <c r="B15" s="7">
        <f>SUM(フェースシート!D16)</f>
        <v>6000</v>
      </c>
      <c r="C15" s="1">
        <v>57</v>
      </c>
      <c r="D15" s="1" t="s">
        <v>86</v>
      </c>
      <c r="E15" s="7">
        <f t="shared" si="0"/>
        <v>342000</v>
      </c>
    </row>
    <row r="16" spans="1:5" ht="14.25">
      <c r="A16" s="1" t="s">
        <v>53</v>
      </c>
      <c r="B16" s="7">
        <f>SUM(フェースシート!D17)</f>
        <v>6000</v>
      </c>
      <c r="C16" s="1">
        <v>57</v>
      </c>
      <c r="D16" s="1" t="s">
        <v>86</v>
      </c>
      <c r="E16" s="7">
        <f t="shared" si="0"/>
        <v>342000</v>
      </c>
    </row>
    <row r="17" spans="1:5" ht="14.25">
      <c r="A17" s="1" t="s">
        <v>54</v>
      </c>
      <c r="B17" s="7">
        <f>SUM(フェースシート!D18)</f>
        <v>6000</v>
      </c>
      <c r="C17" s="1">
        <v>57</v>
      </c>
      <c r="D17" s="1" t="s">
        <v>86</v>
      </c>
      <c r="E17" s="7">
        <f t="shared" si="0"/>
        <v>342000</v>
      </c>
    </row>
    <row r="18" spans="1:5" ht="14.25">
      <c r="A18" s="1" t="s">
        <v>55</v>
      </c>
      <c r="B18" s="7">
        <f>SUM(フェースシート!D19)</f>
        <v>6000</v>
      </c>
      <c r="C18" s="1">
        <v>57</v>
      </c>
      <c r="D18" s="1" t="s">
        <v>86</v>
      </c>
      <c r="E18" s="7">
        <f t="shared" si="0"/>
        <v>342000</v>
      </c>
    </row>
  </sheetData>
  <printOptions/>
  <pageMargins left="0.75" right="0.75" top="1" bottom="1" header="0.512" footer="0.512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9"/>
  <sheetViews>
    <sheetView workbookViewId="0" topLeftCell="A1">
      <selection activeCell="N6" sqref="N6:N7"/>
    </sheetView>
  </sheetViews>
  <sheetFormatPr defaultColWidth="9.00390625" defaultRowHeight="14.25"/>
  <cols>
    <col min="1" max="1" width="5.125" style="0" customWidth="1"/>
    <col min="7" max="7" width="9.25390625" style="0" bestFit="1" customWidth="1"/>
    <col min="10" max="10" width="10.375" style="0" customWidth="1"/>
  </cols>
  <sheetData>
    <row r="1" ht="14.25">
      <c r="B1" t="s">
        <v>87</v>
      </c>
    </row>
    <row r="2" spans="2:7" ht="14.25">
      <c r="B2" s="49" t="s">
        <v>88</v>
      </c>
      <c r="C2" s="50"/>
      <c r="D2" s="49" t="s">
        <v>92</v>
      </c>
      <c r="E2" s="50"/>
      <c r="F2" s="49" t="s">
        <v>10</v>
      </c>
      <c r="G2" s="50"/>
    </row>
    <row r="3" spans="2:7" ht="14.25">
      <c r="B3" s="1" t="s">
        <v>89</v>
      </c>
      <c r="C3" s="1">
        <v>0</v>
      </c>
      <c r="D3" s="1" t="s">
        <v>89</v>
      </c>
      <c r="E3" s="1">
        <v>0</v>
      </c>
      <c r="F3" s="1" t="s">
        <v>89</v>
      </c>
      <c r="G3" s="7">
        <f>SUM(フェースシート!D29)</f>
        <v>3701650</v>
      </c>
    </row>
    <row r="4" spans="2:7" ht="14.25">
      <c r="B4" s="1" t="s">
        <v>90</v>
      </c>
      <c r="C4" s="1">
        <v>9</v>
      </c>
      <c r="D4" s="1" t="s">
        <v>90</v>
      </c>
      <c r="E4" s="1">
        <v>8</v>
      </c>
      <c r="F4" s="1" t="s">
        <v>90</v>
      </c>
      <c r="G4" s="1">
        <v>12</v>
      </c>
    </row>
    <row r="5" spans="2:7" ht="14.25">
      <c r="B5" s="1" t="s">
        <v>91</v>
      </c>
      <c r="C5" s="1">
        <v>0.226</v>
      </c>
      <c r="D5" s="1" t="s">
        <v>91</v>
      </c>
      <c r="E5" s="1">
        <v>0.25</v>
      </c>
      <c r="F5" s="1" t="s">
        <v>91</v>
      </c>
      <c r="G5" s="1">
        <v>0.175</v>
      </c>
    </row>
    <row r="6" spans="2:10" ht="14.25">
      <c r="B6" s="51" t="s">
        <v>99</v>
      </c>
      <c r="C6" s="52"/>
      <c r="D6" s="53" t="s">
        <v>92</v>
      </c>
      <c r="E6" s="54"/>
      <c r="F6" s="55" t="s">
        <v>10</v>
      </c>
      <c r="G6" s="56"/>
      <c r="J6">
        <v>0.016</v>
      </c>
    </row>
    <row r="7" spans="1:10" ht="14.25">
      <c r="A7" s="58" t="s">
        <v>39</v>
      </c>
      <c r="B7" s="58" t="s">
        <v>89</v>
      </c>
      <c r="C7" s="58" t="s">
        <v>93</v>
      </c>
      <c r="D7" s="58" t="s">
        <v>89</v>
      </c>
      <c r="E7" s="58" t="s">
        <v>93</v>
      </c>
      <c r="F7" s="58" t="s">
        <v>89</v>
      </c>
      <c r="G7" s="58" t="s">
        <v>93</v>
      </c>
      <c r="H7" s="58" t="s">
        <v>97</v>
      </c>
      <c r="I7" s="58" t="s">
        <v>98</v>
      </c>
      <c r="J7" s="58" t="s">
        <v>44</v>
      </c>
    </row>
    <row r="8" spans="1:10" ht="14.25">
      <c r="A8" s="1">
        <v>1</v>
      </c>
      <c r="B8" s="13">
        <v>0</v>
      </c>
      <c r="C8" s="7">
        <f>B8*C5</f>
        <v>0</v>
      </c>
      <c r="D8" s="7">
        <v>0</v>
      </c>
      <c r="E8" s="7">
        <f>D8*E5</f>
        <v>0</v>
      </c>
      <c r="F8" s="57">
        <f>G3*G5</f>
        <v>647788.75</v>
      </c>
      <c r="G8" s="7">
        <f>F8*G5</f>
        <v>113363.03125</v>
      </c>
      <c r="H8" s="7">
        <f>C8+E8+G8</f>
        <v>113363.03125</v>
      </c>
      <c r="I8" s="7">
        <f>B8+D8+F8</f>
        <v>647788.75</v>
      </c>
      <c r="J8" s="7">
        <f>I8*0.016</f>
        <v>10364.62</v>
      </c>
    </row>
    <row r="9" spans="1:10" ht="14.25">
      <c r="A9" s="1">
        <v>2</v>
      </c>
      <c r="B9" s="13">
        <v>0</v>
      </c>
      <c r="C9" s="7">
        <f>B9*C5</f>
        <v>0</v>
      </c>
      <c r="D9" s="7">
        <v>0</v>
      </c>
      <c r="E9" s="7">
        <f>D9*E5</f>
        <v>0</v>
      </c>
      <c r="F9" s="57">
        <f aca="true" t="shared" si="0" ref="F9:F19">F8-G8</f>
        <v>534425.71875</v>
      </c>
      <c r="G9" s="7">
        <f>F9*G5</f>
        <v>93524.50078125</v>
      </c>
      <c r="H9" s="7">
        <f aca="true" t="shared" si="1" ref="H9:H19">C9+E9+G9</f>
        <v>93524.50078125</v>
      </c>
      <c r="I9" s="7">
        <f aca="true" t="shared" si="2" ref="I9:I19">B9+D9+F9</f>
        <v>534425.71875</v>
      </c>
      <c r="J9" s="7">
        <f aca="true" t="shared" si="3" ref="J9:J19">I9*0.016</f>
        <v>8550.8115</v>
      </c>
    </row>
    <row r="10" spans="1:10" ht="14.25">
      <c r="A10" s="1">
        <v>3</v>
      </c>
      <c r="B10" s="13">
        <v>0</v>
      </c>
      <c r="C10" s="7">
        <f>B10*C5</f>
        <v>0</v>
      </c>
      <c r="D10" s="7">
        <v>0</v>
      </c>
      <c r="E10" s="7">
        <f>D10*E5</f>
        <v>0</v>
      </c>
      <c r="F10" s="57">
        <f t="shared" si="0"/>
        <v>440901.21796875</v>
      </c>
      <c r="G10" s="7">
        <f>F10*G5</f>
        <v>77157.71314453124</v>
      </c>
      <c r="H10" s="7">
        <f t="shared" si="1"/>
        <v>77157.71314453124</v>
      </c>
      <c r="I10" s="7">
        <f t="shared" si="2"/>
        <v>440901.21796875</v>
      </c>
      <c r="J10" s="7">
        <f t="shared" si="3"/>
        <v>7054.4194875</v>
      </c>
    </row>
    <row r="11" spans="1:10" ht="14.25">
      <c r="A11" s="1">
        <v>4</v>
      </c>
      <c r="B11" s="13">
        <v>0</v>
      </c>
      <c r="C11" s="7">
        <f>B11*C5</f>
        <v>0</v>
      </c>
      <c r="D11" s="7">
        <v>0</v>
      </c>
      <c r="E11" s="7">
        <f>D11*E5</f>
        <v>0</v>
      </c>
      <c r="F11" s="57">
        <f t="shared" si="0"/>
        <v>363743.50482421875</v>
      </c>
      <c r="G11" s="7">
        <f>F11*G5</f>
        <v>63655.11334423828</v>
      </c>
      <c r="H11" s="7">
        <f t="shared" si="1"/>
        <v>63655.11334423828</v>
      </c>
      <c r="I11" s="7">
        <f t="shared" si="2"/>
        <v>363743.50482421875</v>
      </c>
      <c r="J11" s="7">
        <f t="shared" si="3"/>
        <v>5819.8960771875</v>
      </c>
    </row>
    <row r="12" spans="1:10" ht="14.25">
      <c r="A12" s="1">
        <v>5</v>
      </c>
      <c r="B12" s="13">
        <v>0</v>
      </c>
      <c r="C12" s="7">
        <f>B12*C5</f>
        <v>0</v>
      </c>
      <c r="D12" s="7">
        <v>0</v>
      </c>
      <c r="E12" s="7">
        <f>D12*E5</f>
        <v>0</v>
      </c>
      <c r="F12" s="57">
        <f t="shared" si="0"/>
        <v>300088.3914799805</v>
      </c>
      <c r="G12" s="7">
        <f>F12*G5</f>
        <v>52515.468508996586</v>
      </c>
      <c r="H12" s="7">
        <f t="shared" si="1"/>
        <v>52515.468508996586</v>
      </c>
      <c r="I12" s="7">
        <f t="shared" si="2"/>
        <v>300088.3914799805</v>
      </c>
      <c r="J12" s="7">
        <f t="shared" si="3"/>
        <v>4801.414263679688</v>
      </c>
    </row>
    <row r="13" spans="1:10" ht="14.25">
      <c r="A13" s="1">
        <v>6</v>
      </c>
      <c r="B13" s="13">
        <v>0</v>
      </c>
      <c r="C13" s="7">
        <f>B13*C5</f>
        <v>0</v>
      </c>
      <c r="D13" s="7">
        <v>0</v>
      </c>
      <c r="E13" s="7">
        <f>D13*E5</f>
        <v>0</v>
      </c>
      <c r="F13" s="57">
        <f t="shared" si="0"/>
        <v>247572.9229709839</v>
      </c>
      <c r="G13" s="7">
        <f>F13*G5</f>
        <v>43325.26151992218</v>
      </c>
      <c r="H13" s="7">
        <f t="shared" si="1"/>
        <v>43325.26151992218</v>
      </c>
      <c r="I13" s="7">
        <f t="shared" si="2"/>
        <v>247572.9229709839</v>
      </c>
      <c r="J13" s="7">
        <f t="shared" si="3"/>
        <v>3961.1667675357426</v>
      </c>
    </row>
    <row r="14" spans="1:10" ht="14.25">
      <c r="A14" s="1">
        <v>7</v>
      </c>
      <c r="B14" s="13">
        <v>0</v>
      </c>
      <c r="C14" s="7">
        <f>B14*C5</f>
        <v>0</v>
      </c>
      <c r="D14" s="7">
        <v>0</v>
      </c>
      <c r="E14" s="7">
        <f>D14*E5</f>
        <v>0</v>
      </c>
      <c r="F14" s="57">
        <f t="shared" si="0"/>
        <v>204247.66145106172</v>
      </c>
      <c r="G14" s="7">
        <f>F14*G5</f>
        <v>35743.3407539358</v>
      </c>
      <c r="H14" s="7">
        <f t="shared" si="1"/>
        <v>35743.3407539358</v>
      </c>
      <c r="I14" s="7">
        <f t="shared" si="2"/>
        <v>204247.66145106172</v>
      </c>
      <c r="J14" s="7">
        <f t="shared" si="3"/>
        <v>3267.9625832169877</v>
      </c>
    </row>
    <row r="15" spans="1:10" ht="14.25">
      <c r="A15" s="1">
        <v>8</v>
      </c>
      <c r="B15" s="13">
        <v>0</v>
      </c>
      <c r="C15" s="7">
        <f>B15*C5</f>
        <v>0</v>
      </c>
      <c r="D15" s="7">
        <v>0</v>
      </c>
      <c r="E15" s="7">
        <f>D15*E5</f>
        <v>0</v>
      </c>
      <c r="F15" s="57">
        <f t="shared" si="0"/>
        <v>168504.32069712592</v>
      </c>
      <c r="G15" s="7">
        <f>F15*G5</f>
        <v>29488.256121997034</v>
      </c>
      <c r="H15" s="7">
        <f t="shared" si="1"/>
        <v>29488.256121997034</v>
      </c>
      <c r="I15" s="7">
        <f t="shared" si="2"/>
        <v>168504.32069712592</v>
      </c>
      <c r="J15" s="7">
        <f t="shared" si="3"/>
        <v>2696.069131154015</v>
      </c>
    </row>
    <row r="16" spans="1:10" ht="14.25">
      <c r="A16" s="1">
        <v>9</v>
      </c>
      <c r="B16" s="13">
        <v>0</v>
      </c>
      <c r="C16" s="7">
        <f>B16*C5</f>
        <v>0</v>
      </c>
      <c r="D16" s="7">
        <v>0</v>
      </c>
      <c r="E16" s="7">
        <f>D16*E5</f>
        <v>0</v>
      </c>
      <c r="F16" s="57">
        <f t="shared" si="0"/>
        <v>139016.0645751289</v>
      </c>
      <c r="G16" s="7">
        <f>F16*G5</f>
        <v>24327.811300647554</v>
      </c>
      <c r="H16" s="7">
        <f t="shared" si="1"/>
        <v>24327.811300647554</v>
      </c>
      <c r="I16" s="7">
        <f t="shared" si="2"/>
        <v>139016.0645751289</v>
      </c>
      <c r="J16" s="7">
        <f t="shared" si="3"/>
        <v>2224.2570332020623</v>
      </c>
    </row>
    <row r="17" spans="1:10" ht="14.25">
      <c r="A17" s="1">
        <v>10</v>
      </c>
      <c r="B17" s="7"/>
      <c r="C17" s="7"/>
      <c r="D17" s="7"/>
      <c r="E17" s="7"/>
      <c r="F17" s="57">
        <f t="shared" si="0"/>
        <v>114688.25327448134</v>
      </c>
      <c r="G17" s="7">
        <f>F17*G5</f>
        <v>20070.444323034233</v>
      </c>
      <c r="H17" s="7">
        <f t="shared" si="1"/>
        <v>20070.444323034233</v>
      </c>
      <c r="I17" s="7">
        <f t="shared" si="2"/>
        <v>114688.25327448134</v>
      </c>
      <c r="J17" s="7">
        <f t="shared" si="3"/>
        <v>1835.0120523917014</v>
      </c>
    </row>
    <row r="18" spans="1:10" ht="14.25">
      <c r="A18" s="1">
        <v>11</v>
      </c>
      <c r="B18" s="7"/>
      <c r="C18" s="7"/>
      <c r="D18" s="7"/>
      <c r="E18" s="7"/>
      <c r="F18" s="57">
        <f t="shared" si="0"/>
        <v>94617.8089514471</v>
      </c>
      <c r="G18" s="7">
        <f>F18*G5</f>
        <v>16558.116566503242</v>
      </c>
      <c r="H18" s="7">
        <f t="shared" si="1"/>
        <v>16558.116566503242</v>
      </c>
      <c r="I18" s="7">
        <f t="shared" si="2"/>
        <v>94617.8089514471</v>
      </c>
      <c r="J18" s="7">
        <f t="shared" si="3"/>
        <v>1513.8849432231536</v>
      </c>
    </row>
    <row r="19" spans="1:10" ht="14.25">
      <c r="A19" s="1">
        <v>12</v>
      </c>
      <c r="B19" s="7"/>
      <c r="C19" s="7"/>
      <c r="D19" s="7"/>
      <c r="E19" s="7"/>
      <c r="F19" s="57">
        <f t="shared" si="0"/>
        <v>78059.69238494386</v>
      </c>
      <c r="G19" s="7">
        <f>F19*G5</f>
        <v>13660.446167365175</v>
      </c>
      <c r="H19" s="7">
        <f t="shared" si="1"/>
        <v>13660.446167365175</v>
      </c>
      <c r="I19" s="7">
        <f t="shared" si="2"/>
        <v>78059.69238494386</v>
      </c>
      <c r="J19" s="7">
        <f t="shared" si="3"/>
        <v>1248.9550781591017</v>
      </c>
    </row>
    <row r="20" spans="1:10" ht="14.25">
      <c r="A20" s="1">
        <v>13</v>
      </c>
      <c r="B20" s="7"/>
      <c r="C20" s="7"/>
      <c r="D20" s="7"/>
      <c r="E20" s="7"/>
      <c r="F20" s="7"/>
      <c r="G20" s="7"/>
      <c r="H20" s="7"/>
      <c r="I20" s="7"/>
      <c r="J20" s="7"/>
    </row>
    <row r="21" spans="1:10" ht="14.25">
      <c r="A21" s="1">
        <v>14</v>
      </c>
      <c r="B21" s="7"/>
      <c r="C21" s="7"/>
      <c r="D21" s="7"/>
      <c r="E21" s="7"/>
      <c r="F21" s="7"/>
      <c r="G21" s="7"/>
      <c r="H21" s="7"/>
      <c r="I21" s="7"/>
      <c r="J21" s="7"/>
    </row>
    <row r="22" spans="1:10" ht="14.25">
      <c r="A22" s="1">
        <v>15</v>
      </c>
      <c r="B22" s="7"/>
      <c r="C22" s="7"/>
      <c r="D22" s="7"/>
      <c r="E22" s="7"/>
      <c r="F22" s="7"/>
      <c r="G22" s="7"/>
      <c r="H22" s="7"/>
      <c r="I22" s="7"/>
      <c r="J22" s="7"/>
    </row>
    <row r="23" spans="1:10" ht="14.25">
      <c r="A23" s="1">
        <v>16</v>
      </c>
      <c r="B23" s="7"/>
      <c r="C23" s="7"/>
      <c r="D23" s="7"/>
      <c r="E23" s="7"/>
      <c r="F23" s="7"/>
      <c r="G23" s="7"/>
      <c r="H23" s="7"/>
      <c r="I23" s="7"/>
      <c r="J23" s="7"/>
    </row>
    <row r="24" spans="1:10" ht="14.25">
      <c r="A24" s="1">
        <v>17</v>
      </c>
      <c r="B24" s="7"/>
      <c r="C24" s="7"/>
      <c r="D24" s="7"/>
      <c r="E24" s="7"/>
      <c r="F24" s="7"/>
      <c r="G24" s="7"/>
      <c r="H24" s="7"/>
      <c r="I24" s="7"/>
      <c r="J24" s="7"/>
    </row>
    <row r="25" spans="1:10" ht="14.25">
      <c r="A25" s="1">
        <v>18</v>
      </c>
      <c r="B25" s="7"/>
      <c r="C25" s="7"/>
      <c r="D25" s="7"/>
      <c r="E25" s="7"/>
      <c r="F25" s="7"/>
      <c r="G25" s="7"/>
      <c r="H25" s="7"/>
      <c r="I25" s="7"/>
      <c r="J25" s="7"/>
    </row>
    <row r="26" spans="1:10" ht="14.25">
      <c r="A26" s="1">
        <v>19</v>
      </c>
      <c r="B26" s="7"/>
      <c r="C26" s="7"/>
      <c r="D26" s="7"/>
      <c r="E26" s="7"/>
      <c r="F26" s="7"/>
      <c r="G26" s="7"/>
      <c r="H26" s="7"/>
      <c r="I26" s="7"/>
      <c r="J26" s="7"/>
    </row>
    <row r="27" spans="1:10" ht="14.25">
      <c r="A27" s="1">
        <v>20</v>
      </c>
      <c r="B27" s="7"/>
      <c r="C27" s="7"/>
      <c r="D27" s="7"/>
      <c r="E27" s="7"/>
      <c r="F27" s="7"/>
      <c r="G27" s="7"/>
      <c r="H27" s="7"/>
      <c r="I27" s="7"/>
      <c r="J27" s="7"/>
    </row>
    <row r="28" spans="1:10" ht="14.25">
      <c r="A28" s="1">
        <v>21</v>
      </c>
      <c r="B28" s="7"/>
      <c r="C28" s="7"/>
      <c r="D28" s="7"/>
      <c r="E28" s="7"/>
      <c r="F28" s="7"/>
      <c r="G28" s="7"/>
      <c r="H28" s="7"/>
      <c r="I28" s="7"/>
      <c r="J28" s="7"/>
    </row>
    <row r="29" spans="1:10" ht="14.25">
      <c r="A29" s="1">
        <v>22</v>
      </c>
      <c r="B29" s="7"/>
      <c r="C29" s="7"/>
      <c r="D29" s="7"/>
      <c r="E29" s="7"/>
      <c r="F29" s="7"/>
      <c r="G29" s="7"/>
      <c r="H29" s="7"/>
      <c r="I29" s="7"/>
      <c r="J29" s="7"/>
    </row>
  </sheetData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D16"/>
  <sheetViews>
    <sheetView workbookViewId="0" topLeftCell="A1">
      <selection activeCell="L5" sqref="L5:L7"/>
    </sheetView>
  </sheetViews>
  <sheetFormatPr defaultColWidth="9.00390625" defaultRowHeight="14.25"/>
  <cols>
    <col min="1" max="1" width="6.875" style="0" customWidth="1"/>
  </cols>
  <sheetData>
    <row r="2" spans="1:3" ht="14.25">
      <c r="A2" s="58"/>
      <c r="B2" s="58" t="s">
        <v>94</v>
      </c>
      <c r="C2" s="58" t="s">
        <v>95</v>
      </c>
    </row>
    <row r="3" spans="1:3" ht="14.25">
      <c r="A3" s="7" t="s">
        <v>45</v>
      </c>
      <c r="B3" s="7">
        <v>100000</v>
      </c>
      <c r="C3" s="7">
        <f>B3*12</f>
        <v>1200000</v>
      </c>
    </row>
    <row r="6" spans="1:4" ht="14.25">
      <c r="A6" s="58" t="s">
        <v>39</v>
      </c>
      <c r="B6" s="58" t="s">
        <v>96</v>
      </c>
      <c r="C6" s="58" t="s">
        <v>131</v>
      </c>
      <c r="D6" s="58" t="s">
        <v>6</v>
      </c>
    </row>
    <row r="7" spans="1:4" ht="14.25">
      <c r="A7" s="1" t="s">
        <v>46</v>
      </c>
      <c r="B7" s="7">
        <f>C3</f>
        <v>1200000</v>
      </c>
      <c r="C7" s="1">
        <v>0</v>
      </c>
      <c r="D7" s="7">
        <f>SUM(B7:C7)</f>
        <v>1200000</v>
      </c>
    </row>
    <row r="8" spans="1:4" ht="14.25">
      <c r="A8" s="1" t="s">
        <v>47</v>
      </c>
      <c r="B8" s="7">
        <f>C3</f>
        <v>1200000</v>
      </c>
      <c r="C8" s="1">
        <v>0</v>
      </c>
      <c r="D8" s="7">
        <f>B8-C8</f>
        <v>1200000</v>
      </c>
    </row>
    <row r="9" spans="1:4" ht="14.25">
      <c r="A9" s="1" t="s">
        <v>48</v>
      </c>
      <c r="B9" s="7">
        <f>C3</f>
        <v>1200000</v>
      </c>
      <c r="C9" s="1">
        <v>0</v>
      </c>
      <c r="D9" s="7">
        <f aca="true" t="shared" si="0" ref="D9:D16">SUM(B9:C9)</f>
        <v>1200000</v>
      </c>
    </row>
    <row r="10" spans="1:4" ht="14.25">
      <c r="A10" s="1" t="s">
        <v>49</v>
      </c>
      <c r="B10" s="7">
        <f>C3</f>
        <v>1200000</v>
      </c>
      <c r="C10" s="1">
        <v>0</v>
      </c>
      <c r="D10" s="7">
        <f t="shared" si="0"/>
        <v>1200000</v>
      </c>
    </row>
    <row r="11" spans="1:4" ht="14.25">
      <c r="A11" s="1" t="s">
        <v>50</v>
      </c>
      <c r="B11" s="7">
        <f>C3</f>
        <v>1200000</v>
      </c>
      <c r="C11" s="1">
        <v>0</v>
      </c>
      <c r="D11" s="7">
        <f t="shared" si="0"/>
        <v>1200000</v>
      </c>
    </row>
    <row r="12" spans="1:4" ht="14.25">
      <c r="A12" s="1" t="s">
        <v>51</v>
      </c>
      <c r="B12" s="7">
        <f>C3</f>
        <v>1200000</v>
      </c>
      <c r="C12" s="1">
        <v>0</v>
      </c>
      <c r="D12" s="7">
        <f t="shared" si="0"/>
        <v>1200000</v>
      </c>
    </row>
    <row r="13" spans="1:4" ht="14.25">
      <c r="A13" s="1" t="s">
        <v>52</v>
      </c>
      <c r="B13" s="7">
        <f>C3</f>
        <v>1200000</v>
      </c>
      <c r="C13" s="1">
        <v>0</v>
      </c>
      <c r="D13" s="7">
        <f t="shared" si="0"/>
        <v>1200000</v>
      </c>
    </row>
    <row r="14" spans="1:4" ht="14.25">
      <c r="A14" s="1" t="s">
        <v>53</v>
      </c>
      <c r="B14" s="7">
        <f>C3</f>
        <v>1200000</v>
      </c>
      <c r="C14" s="1">
        <v>0</v>
      </c>
      <c r="D14" s="7">
        <f t="shared" si="0"/>
        <v>1200000</v>
      </c>
    </row>
    <row r="15" spans="1:4" ht="14.25">
      <c r="A15" s="1" t="s">
        <v>54</v>
      </c>
      <c r="B15" s="7">
        <f>C3</f>
        <v>1200000</v>
      </c>
      <c r="C15" s="1">
        <v>0</v>
      </c>
      <c r="D15" s="7">
        <f t="shared" si="0"/>
        <v>1200000</v>
      </c>
    </row>
    <row r="16" spans="1:4" ht="14.25">
      <c r="A16" s="1" t="s">
        <v>55</v>
      </c>
      <c r="B16" s="7">
        <f>C3</f>
        <v>1200000</v>
      </c>
      <c r="C16" s="1">
        <v>0</v>
      </c>
      <c r="D16" s="7">
        <f t="shared" si="0"/>
        <v>1200000</v>
      </c>
    </row>
  </sheetData>
  <printOptions/>
  <pageMargins left="0.75" right="0.75" top="1" bottom="1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C16"/>
  <sheetViews>
    <sheetView workbookViewId="0" topLeftCell="A1">
      <selection activeCell="G20" sqref="G20"/>
    </sheetView>
  </sheetViews>
  <sheetFormatPr defaultColWidth="9.00390625" defaultRowHeight="14.25"/>
  <cols>
    <col min="2" max="2" width="12.125" style="0" customWidth="1"/>
  </cols>
  <sheetData>
    <row r="2" spans="1:3" ht="14.25">
      <c r="A2" s="13" t="s">
        <v>22</v>
      </c>
      <c r="B2" s="7">
        <v>0</v>
      </c>
      <c r="C2" s="41"/>
    </row>
    <row r="3" spans="1:3" ht="14.25">
      <c r="A3" s="13" t="s">
        <v>23</v>
      </c>
      <c r="B3" s="7">
        <f>C16</f>
        <v>3701650</v>
      </c>
      <c r="C3" s="41"/>
    </row>
    <row r="4" spans="1:3" ht="14.25">
      <c r="A4" s="13" t="s">
        <v>24</v>
      </c>
      <c r="B4" s="7">
        <v>0</v>
      </c>
      <c r="C4" s="41"/>
    </row>
    <row r="5" spans="1:3" ht="14.25">
      <c r="A5" s="13" t="s">
        <v>28</v>
      </c>
      <c r="B5" s="7">
        <v>3</v>
      </c>
      <c r="C5" s="41" t="s">
        <v>74</v>
      </c>
    </row>
    <row r="8" spans="1:3" ht="14.25">
      <c r="A8" s="13" t="s">
        <v>8</v>
      </c>
      <c r="B8" s="7" t="s">
        <v>7</v>
      </c>
      <c r="C8" s="7">
        <f>SUM(フェースシート!D21)</f>
        <v>0</v>
      </c>
    </row>
    <row r="9" spans="1:3" ht="14.25">
      <c r="A9" s="13"/>
      <c r="B9" s="7" t="s">
        <v>9</v>
      </c>
      <c r="C9" s="7">
        <f>SUM(フェースシート!D22)</f>
        <v>0</v>
      </c>
    </row>
    <row r="10" spans="1:3" ht="14.25">
      <c r="A10" s="13" t="s">
        <v>73</v>
      </c>
      <c r="B10" s="7" t="s">
        <v>11</v>
      </c>
      <c r="C10" s="7">
        <f>SUM(フェースシート!D23)</f>
        <v>100000</v>
      </c>
    </row>
    <row r="11" spans="1:3" ht="14.25">
      <c r="A11" s="13"/>
      <c r="B11" s="7" t="s">
        <v>12</v>
      </c>
      <c r="C11" s="7">
        <f>SUM(フェースシート!D24)</f>
        <v>100000</v>
      </c>
    </row>
    <row r="12" spans="1:3" ht="14.25">
      <c r="A12" s="13"/>
      <c r="B12" s="7" t="s">
        <v>13</v>
      </c>
      <c r="C12" s="7">
        <f>SUM(フェースシート!D25)</f>
        <v>100000</v>
      </c>
    </row>
    <row r="13" spans="1:3" ht="14.25">
      <c r="A13" s="13"/>
      <c r="B13" s="7" t="s">
        <v>14</v>
      </c>
      <c r="C13" s="7">
        <f>SUM(フェースシート!D26)</f>
        <v>2701650</v>
      </c>
    </row>
    <row r="14" spans="1:3" ht="14.25">
      <c r="A14" s="13"/>
      <c r="B14" s="7" t="s">
        <v>15</v>
      </c>
      <c r="C14" s="7">
        <f>SUM(フェースシート!D27)</f>
        <v>500000</v>
      </c>
    </row>
    <row r="15" spans="1:3" ht="14.25">
      <c r="A15" s="13"/>
      <c r="B15" s="7" t="s">
        <v>67</v>
      </c>
      <c r="C15" s="7">
        <f>SUM(フェースシート!D28)</f>
        <v>200000</v>
      </c>
    </row>
    <row r="16" spans="1:3" ht="14.25">
      <c r="A16" s="13"/>
      <c r="B16" s="7" t="s">
        <v>20</v>
      </c>
      <c r="C16" s="7">
        <f>SUM(C8:C15)</f>
        <v>3701650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イング総合計画株式会社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</dc:creator>
  <cp:keywords/>
  <dc:description/>
  <cp:lastModifiedBy>斎藤俊幸</cp:lastModifiedBy>
  <dcterms:created xsi:type="dcterms:W3CDTF">2002-08-06T00:15:12Z</dcterms:created>
  <dcterms:modified xsi:type="dcterms:W3CDTF">2003-02-11T03:44:46Z</dcterms:modified>
  <cp:category/>
  <cp:version/>
  <cp:contentType/>
  <cp:contentStatus/>
</cp:coreProperties>
</file>